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f5a55919b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9391ac9639e54b6c"/>
    <x:sheet xmlns:r="http://schemas.openxmlformats.org/officeDocument/2006/relationships" name="Строительные материалы" sheetId="2" r:id="Rcaabd2b7d22e4e9e"/>
    <x:sheet xmlns:r="http://schemas.openxmlformats.org/officeDocument/2006/relationships" name="Металлопрокат и сварка" sheetId="3" r:id="Rbb08b6afd6e3434b"/>
    <x:sheet xmlns:r="http://schemas.openxmlformats.org/officeDocument/2006/relationships" name="Кабельно-проводниковая" sheetId="4" r:id="R49f37d69714843d0"/>
    <x:sheet xmlns:r="http://schemas.openxmlformats.org/officeDocument/2006/relationships" name="Электрооборудование" sheetId="5" r:id="Rd439c364abca4884"/>
    <x:sheet xmlns:r="http://schemas.openxmlformats.org/officeDocument/2006/relationships" name="МРО механика и ЗИП" sheetId="6" r:id="Rd94e1b90f03b483a"/>
    <x:sheet xmlns:r="http://schemas.openxmlformats.org/officeDocument/2006/relationships" name="Изоляция РТИ огнеупоры" sheetId="7" r:id="Rfdc3b178a2dc498a"/>
    <x:sheet xmlns:r="http://schemas.openxmlformats.org/officeDocument/2006/relationships" name="Прочие специализированные" sheetId="8" r:id="R0a38530c9b6b4f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 &quot;₽&quot;"/>
    <x:numFmt numFmtId="201" formatCode="#,##0"/>
    <x:numFmt numFmtId="202" formatCode="0.###"/>
  </x:numFmts>
  <x:fonts count="5">
    <x:font>
      <x:sz val="11"/>
      <x:name val="Carlito"/>
    </x:font>
    <x:font>
      <x:b/>
      <x:sz val="16"/>
      <x:color rgb="FF1F2937"/>
      <x:name val="Arial"/>
    </x:font>
    <x:font>
      <x:i/>
      <x:sz val="10"/>
      <x:color rgb="FF5B677A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1">
    <x:border/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4" fillId="0" borderId="0" xfId="0" applyNumberFormat="1" applyFont="1" applyFill="1" applyBorder="1"/>
    <x:xf numFmtId="201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0"/>
    </x:xf>
    <x:xf numFmtId="202" fontId="0" fillId="0" borderId="0" xfId="0" applyNumberFormat="1" applyFont="1" applyFill="1" applyBorder="1"/>
    <x:xf numFmtId="202" fontId="4" fillId="0" borderId="0" xfId="0" applyNumberFormat="1" applyFont="1" applyFill="1" applyBorder="1"/>
    <x:xf numFmtId="202" fontId="4" fillId="0" borderId="0" xfId="0" applyNumberFormat="1" applyFont="1" applyFill="1" applyBorder="1" applyAlignment="1">
      <x:alignment wrapText="1"/>
    </x:xf>
    <x:xf numFmtId="202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ca2ebe0db4386" /><Relationship Type="http://schemas.openxmlformats.org/officeDocument/2006/relationships/theme" Target="/xl/theme/theme1.xml" Id="Rbf9a5ff3917b410c" /><Relationship Type="http://schemas.openxmlformats.org/officeDocument/2006/relationships/sharedStrings" Target="/xl/sharedStrings.xml" Id="R4e1972e13cd64ccc" /><Relationship Type="http://schemas.openxmlformats.org/officeDocument/2006/relationships/worksheet" Target="/xl/worksheets/sheet1.xml" Id="R9391ac9639e54b6c" /><Relationship Type="http://schemas.openxmlformats.org/officeDocument/2006/relationships/worksheet" Target="/xl/worksheets/sheet2.xml" Id="Rcaabd2b7d22e4e9e" /><Relationship Type="http://schemas.openxmlformats.org/officeDocument/2006/relationships/worksheet" Target="/xl/worksheets/sheet3.xml" Id="Rbb08b6afd6e3434b" /><Relationship Type="http://schemas.openxmlformats.org/officeDocument/2006/relationships/worksheet" Target="/xl/worksheets/sheet4.xml" Id="R49f37d69714843d0" /><Relationship Type="http://schemas.openxmlformats.org/officeDocument/2006/relationships/worksheet" Target="/xl/worksheets/sheet5.xml" Id="Rd439c364abca4884" /><Relationship Type="http://schemas.openxmlformats.org/officeDocument/2006/relationships/worksheet" Target="/xl/worksheets/sheet6.xml" Id="Rd94e1b90f03b483a" /><Relationship Type="http://schemas.openxmlformats.org/officeDocument/2006/relationships/worksheet" Target="/xl/worksheets/sheet7.xml" Id="Rfdc3b178a2dc498a" /><Relationship Type="http://schemas.openxmlformats.org/officeDocument/2006/relationships/worksheet" Target="/xl/worksheets/sheet8.xml" Id="R0a38530c9b6b4f95" /></Relationships>
</file>

<file path=xl/tables/table1.xml><?xml version="1.0" encoding="utf-8"?>
<x:table xmlns:x="http://schemas.openxmlformats.org/spreadsheetml/2006/main" id="1" name="CategorySummary" displayName="CategorySummary" ref="A4:F11" headerRowCount="1" totalsRowCount="0" totalsRowShown="0">
  <x:tableColumns count="6">
    <x:tableColumn id="1" name="Товарная категория"/>
    <x:tableColumn id="2" name="Лист"/>
    <x:tableColumn id="3" name="Позиций"/>
    <x:tableColumn id="4" name="ПЕ"/>
    <x:tableColumn id="5" name="Сумма с НДС, ₽"/>
    <x:tableColumn id="6" name="Стату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tegory01" displayName="Category01" ref="A4:I2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tegory02" displayName="Category02" ref="A4:I6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tegory03" displayName="Category03" ref="A4:I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ategory04" displayName="Category04" ref="A4:I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ategory05" displayName="Category05" ref="A4:I62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Category06" displayName="Category06" ref="A4:I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Category07" displayName="Category07" ref="A4:I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ce9e85f094a4a9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7b472aaba9b480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7b3cc59739594fe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140c1c524f3e45f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edea6d6343554d4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838c42d0a4ab40a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e2fbf3d060634bc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db2eca68f8de4a4d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7" hidden="0" customWidth="1"/>
    <x:col min="2" max="2" width="28" hidden="0" customWidth="1"/>
    <x:col min="3" max="3" width="10" hidden="0" customWidth="1"/>
    <x:col min="4" max="4" width="44" hidden="0" customWidth="1"/>
    <x:col min="5" max="5" width="18" hidden="0" customWidth="1"/>
    <x:col min="6" max="6" width="29" hidden="0" customWidth="1"/>
  </x:cols>
  <x:sheetData>
    <x:row r="1" ht="28" customHeight="1">
      <x:c r="A1" s="2" t="str">
        <x:v>Неликвиды — Тыва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Товарная категория</x:v>
      </x:c>
      <x:c r="B4" s="10" t="str">
        <x:v>Лист</x:v>
      </x:c>
      <x:c r="C4" s="10" t="str">
        <x:v>Позиций</x:v>
      </x:c>
      <x:c r="D4" s="10" t="str">
        <x:v>ПЕ</x:v>
      </x:c>
      <x:c r="E4" s="10" t="str">
        <x:v>Сумма с НДС, ₽</x:v>
      </x:c>
      <x:c r="F4" s="10" t="str">
        <x:v>Статус</x:v>
      </x:c>
    </x:row>
    <x:row r="5" ht="58" customHeight="1">
      <x:c r="A5" s="16" t="str">
        <x:v>Строительные материалы и ЖБИ</x:v>
      </x:c>
      <x:c r="B5" s="16" t="str">
        <x:v>Строительные материалы</x:v>
      </x:c>
      <x:c r="C5" s="16" t="n">
        <x:v>21</x:v>
      </x:c>
      <x:c r="D5" s="16" t="str">
        <x:v>Кызылская ТЭЦ</x:v>
      </x:c>
      <x:c r="E5" s="17" t="n">
        <x:v>151145.2144</x:v>
      </x:c>
      <x:c r="F5" s="16" t="str">
        <x:v>Существующая/расширенная группа</x:v>
      </x:c>
    </x:row>
    <x:row r="6" ht="58" customHeight="1">
      <x:c r="A6" s="16" t="str">
        <x:v>Металлопрокат, металлоконструкции и сварка</x:v>
      </x:c>
      <x:c r="B6" s="16" t="str">
        <x:v>Металлопрокат и сварка</x:v>
      </x:c>
      <x:c r="C6" s="16" t="n">
        <x:v>2</x:v>
      </x:c>
      <x:c r="D6" s="16" t="str">
        <x:v>Кызылская ТЭЦ</x:v>
      </x:c>
      <x:c r="E6" s="17" t="n">
        <x:v>41172.87781</x:v>
      </x:c>
      <x:c r="F6" s="16" t="str">
        <x:v>Существующая/расширенная группа</x:v>
      </x:c>
    </x:row>
    <x:row r="7" ht="58" customHeight="1">
      <x:c r="A7" s="16" t="str">
        <x:v>Кабельно-проводниковая продукция</x:v>
      </x:c>
      <x:c r="B7" s="16" t="str">
        <x:v>Кабельно-проводниковая</x:v>
      </x:c>
      <x:c r="C7" s="16" t="n">
        <x:v>1</x:v>
      </x:c>
      <x:c r="D7" s="16" t="str">
        <x:v>Кызылская ТЭЦ</x:v>
      </x:c>
      <x:c r="E7" s="17" t="n">
        <x:v>620.5408</x:v>
      </x:c>
      <x:c r="F7" s="16" t="str">
        <x:v>Существующая/расширенная группа</x:v>
      </x:c>
    </x:row>
    <x:row r="8" ht="58" customHeight="1">
      <x:c r="A8" s="16" t="str">
        <x:v>Электрооборудование, КИПиА и связь</x:v>
      </x:c>
      <x:c r="B8" s="16" t="str">
        <x:v>Электрооборудование</x:v>
      </x:c>
      <x:c r="C8" s="16" t="n">
        <x:v>1</x:v>
      </x:c>
      <x:c r="D8" s="16" t="str">
        <x:v>Кызылская ТЭЦ</x:v>
      </x:c>
      <x:c r="E8" s="17" t="n">
        <x:v>579646.0096000001</x:v>
      </x:c>
      <x:c r="F8" s="16" t="str">
        <x:v>Существующая/расширенная группа</x:v>
      </x:c>
    </x:row>
    <x:row r="9" ht="58" customHeight="1">
      <x:c r="A9" s="16" t="str">
        <x:v>МРО, механическое оборудование и ЗИП</x:v>
      </x:c>
      <x:c r="B9" s="16" t="str">
        <x:v>МРО механика и ЗИП</x:v>
      </x:c>
      <x:c r="C9" s="16" t="n">
        <x:v>58</x:v>
      </x:c>
      <x:c r="D9" s="16" t="str">
        <x:v>Кызылская ТЭЦ</x:v>
      </x:c>
      <x:c r="E9" s="17" t="n">
        <x:v>166361.28619999997</x:v>
      </x:c>
      <x:c r="F9" s="16" t="str">
        <x:v>Существующая/расширенная группа</x:v>
      </x:c>
    </x:row>
    <x:row r="10" ht="58" customHeight="1">
      <x:c r="A10" s="16" t="str">
        <x:v>Изоляция, РТИ, огнеупорные и кислотоупорные материалы</x:v>
      </x:c>
      <x:c r="B10" s="16" t="str">
        <x:v>Изоляция РТИ огнеупоры</x:v>
      </x:c>
      <x:c r="C10" s="16" t="n">
        <x:v>1</x:v>
      </x:c>
      <x:c r="D10" s="16" t="str">
        <x:v>Кызылская ТЭЦ</x:v>
      </x:c>
      <x:c r="E10" s="17" t="n">
        <x:v>5582.964</x:v>
      </x:c>
      <x:c r="F10" s="16" t="str">
        <x:v>Существующая/расширенная группа</x:v>
      </x:c>
    </x:row>
    <x:row r="11" ht="58" customHeight="1">
      <x:c r="A11" s="16" t="str">
        <x:v>Прочие специализированные материалы</x:v>
      </x:c>
      <x:c r="B11" s="16" t="str">
        <x:v>Прочие специализированные</x:v>
      </x:c>
      <x:c r="C11" s="16" t="n">
        <x:v>1</x:v>
      </x:c>
      <x:c r="D11" s="16" t="str">
        <x:v>Кызылская ТЭЦ</x:v>
      </x:c>
      <x:c r="E11" s="17" t="n">
        <x:v>52109.103599999995</x:v>
      </x:c>
      <x:c r="F11" s="16" t="str">
        <x:v>Существующая/расширенная группа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9ce9e85f094a4a9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Тыва: Строительные материалы и ЖБИ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Кызылская ТЭЦ</x:v>
      </x:c>
      <x:c r="B5" s="16" t="str">
        <x:v>2000551434-V811</x:v>
      </x:c>
      <x:c r="C5" s="16" t="str">
        <x:v>ВИНТ САМОНАРЕЗАЮЩИЙ ПРЕМИУМ 4,8*80</x:v>
      </x:c>
      <x:c r="D5" s="16" t="str">
        <x:v>Проч строит матер-ы</x:v>
      </x:c>
      <x:c r="E5" s="16" t="str">
        <x:v>ШТ</x:v>
      </x:c>
      <x:c r="F5" s="21" t="n">
        <x:v>8000</x:v>
      </x:c>
      <x:c r="G5" s="17" t="n">
        <x:v>3.1841999999999997</x:v>
      </x:c>
      <x:c r="H5" s="17" t="n">
        <x:f>G5*F5</x:f>
        <x:v>25473.6</x:v>
      </x:c>
      <x:c r="I5" s="22" t="str">
        <x:f>HYPERLINK("https://etp-aktiv.ru/catalog/materialy/stroitelnye-materialy/2000551434-V811/","Открыть позицию")</x:f>
        <x:v>Открыть позицию</x:v>
      </x:c>
    </x:row>
    <x:row r="6" ht="28" customHeight="1">
      <x:c r="A6" s="16" t="str">
        <x:v>Кызылская ТЭЦ</x:v>
      </x:c>
      <x:c r="B6" s="16" t="str">
        <x:v>2000551465-V811</x:v>
      </x:c>
      <x:c r="C6" s="16" t="str">
        <x:v>ВИНТ САМОНАРЕЗАЮЩИЙ ШСММ 4,2*16</x:v>
      </x:c>
      <x:c r="D6" s="16" t="str">
        <x:v>Проч строит матер-ы</x:v>
      </x:c>
      <x:c r="E6" s="16" t="str">
        <x:v>ШТ</x:v>
      </x:c>
      <x:c r="F6" s="21" t="n">
        <x:v>600</x:v>
      </x:c>
      <x:c r="G6" s="17" t="n">
        <x:v>0.5733999999999999</x:v>
      </x:c>
      <x:c r="H6" s="17" t="n">
        <x:f>G6*F6</x:f>
        <x:v>344.03999999999996</x:v>
      </x:c>
      <x:c r="I6" s="22" t="str">
        <x:f>HYPERLINK("https://etp-aktiv.ru/catalog/materialy/stroitelnye-materialy/2000551465-V811/","Открыть позицию")</x:f>
        <x:v>Открыть позицию</x:v>
      </x:c>
    </x:row>
    <x:row r="7" ht="28" customHeight="1">
      <x:c r="A7" s="16" t="str">
        <x:v>Кызылская ТЭЦ</x:v>
      </x:c>
      <x:c r="B7" s="16" t="str">
        <x:v>2000551428-V811</x:v>
      </x:c>
      <x:c r="C7" s="16" t="str">
        <x:v>ДЮБЕЛЬ КРОВЕЛЬНЫЙ РОКС 100</x:v>
      </x:c>
      <x:c r="D7" s="16" t="str">
        <x:v>Проч строит матер-ы</x:v>
      </x:c>
      <x:c r="E7" s="16" t="str">
        <x:v>ШТ</x:v>
      </x:c>
      <x:c r="F7" s="21" t="n">
        <x:v>600</x:v>
      </x:c>
      <x:c r="G7" s="17" t="n">
        <x:v>4.5628</x:v>
      </x:c>
      <x:c r="H7" s="17" t="n">
        <x:f>G7*F7</x:f>
        <x:v>2737.6800000000003</x:v>
      </x:c>
      <x:c r="I7" s="22" t="str">
        <x:f>HYPERLINK("https://etp-aktiv.ru/catalog/materialy/stroitelnye-materialy/2000551428-V811/","Открыть позицию")</x:f>
        <x:v>Открыть позицию</x:v>
      </x:c>
    </x:row>
    <x:row r="8" ht="28" customHeight="1">
      <x:c r="A8" s="16" t="str">
        <x:v>Кызылская ТЭЦ</x:v>
      </x:c>
      <x:c r="B8" s="16" t="str">
        <x:v>2000551429-V811</x:v>
      </x:c>
      <x:c r="C8" s="16" t="str">
        <x:v>ДЮБЕЛЬ КРОВЕЛЬНЫЙ РОКС 120</x:v>
      </x:c>
      <x:c r="D8" s="16" t="str">
        <x:v>Проч строит матер-ы</x:v>
      </x:c>
      <x:c r="E8" s="16" t="str">
        <x:v>ШТ</x:v>
      </x:c>
      <x:c r="F8" s="21" t="n">
        <x:v>1090</x:v>
      </x:c>
      <x:c r="G8" s="17" t="n">
        <x:v>3.355</x:v>
      </x:c>
      <x:c r="H8" s="17" t="n">
        <x:f>G8*F8</x:f>
        <x:v>3656.95</x:v>
      </x:c>
      <x:c r="I8" s="22" t="str">
        <x:f>HYPERLINK("https://etp-aktiv.ru/catalog/materialy/stroitelnye-materialy/2000551429-V811/","Открыть позицию")</x:f>
        <x:v>Открыть позицию</x:v>
      </x:c>
    </x:row>
    <x:row r="9" ht="28" customHeight="1">
      <x:c r="A9" s="16" t="str">
        <x:v>Кызылская ТЭЦ</x:v>
      </x:c>
      <x:c r="B9" s="16" t="str">
        <x:v>2000551430-V811</x:v>
      </x:c>
      <x:c r="C9" s="16" t="str">
        <x:v>ДЮБЕЛЬ КРОВЕЛЬНЫЙ РОКС 150</x:v>
      </x:c>
      <x:c r="D9" s="16" t="str">
        <x:v>Проч строит матер-ы</x:v>
      </x:c>
      <x:c r="E9" s="16" t="str">
        <x:v>ШТ</x:v>
      </x:c>
      <x:c r="F9" s="21" t="n">
        <x:v>1200</x:v>
      </x:c>
      <x:c r="G9" s="17" t="n">
        <x:v>3.8186</x:v>
      </x:c>
      <x:c r="H9" s="17" t="n">
        <x:f>G9*F9</x:f>
        <x:v>4582.32</x:v>
      </x:c>
      <x:c r="I9" s="22" t="str">
        <x:f>HYPERLINK("https://etp-aktiv.ru/catalog/materialy/stroitelnye-materialy/2000551430-V811/","Открыть позицию")</x:f>
        <x:v>Открыть позицию</x:v>
      </x:c>
    </x:row>
    <x:row r="10" ht="28" customHeight="1">
      <x:c r="A10" s="16" t="str">
        <x:v>Кызылская ТЭЦ</x:v>
      </x:c>
      <x:c r="B10" s="16" t="str">
        <x:v>2000551431-V811</x:v>
      </x:c>
      <x:c r="C10" s="16" t="str">
        <x:v>ДЮБЕЛЬ КРОВЕЛЬНЫЙ РОКС 190</x:v>
      </x:c>
      <x:c r="D10" s="16" t="str">
        <x:v>Проч строит матер-ы</x:v>
      </x:c>
      <x:c r="E10" s="16" t="str">
        <x:v>ШТ</x:v>
      </x:c>
      <x:c r="F10" s="21" t="n">
        <x:v>1500</x:v>
      </x:c>
      <x:c r="G10" s="17" t="n">
        <x:v>4.6848</x:v>
      </x:c>
      <x:c r="H10" s="17" t="n">
        <x:f>G10*F10</x:f>
        <x:v>7027.2</x:v>
      </x:c>
      <x:c r="I10" s="22" t="str">
        <x:f>HYPERLINK("https://etp-aktiv.ru/catalog/materialy/stroitelnye-materialy/2000551431-V811/","Открыть позицию")</x:f>
        <x:v>Открыть позицию</x:v>
      </x:c>
    </x:row>
    <x:row r="11" ht="28" customHeight="1">
      <x:c r="A11" s="16" t="str">
        <x:v>Кызылская ТЭЦ</x:v>
      </x:c>
      <x:c r="B11" s="16" t="str">
        <x:v>2000551432-V811</x:v>
      </x:c>
      <x:c r="C11" s="16" t="str">
        <x:v>ДЮБЕЛЬ КРОВЕЛЬНЫЙ РОКС 260</x:v>
      </x:c>
      <x:c r="D11" s="16" t="str">
        <x:v>Проч строит матер-ы</x:v>
      </x:c>
      <x:c r="E11" s="16" t="str">
        <x:v>ШТ</x:v>
      </x:c>
      <x:c r="F11" s="21" t="n">
        <x:v>2200</x:v>
      </x:c>
      <x:c r="G11" s="17" t="n">
        <x:v>9.5404</x:v>
      </x:c>
      <x:c r="H11" s="17" t="n">
        <x:f>G11*F11</x:f>
        <x:v>20988.88</x:v>
      </x:c>
      <x:c r="I11" s="22" t="str">
        <x:f>HYPERLINK("https://etp-aktiv.ru/catalog/materialy/stroitelnye-materialy/2000551432-V811/","Открыть позицию")</x:f>
        <x:v>Открыть позицию</x:v>
      </x:c>
    </x:row>
    <x:row r="12" ht="28" customHeight="1">
      <x:c r="A12" s="16" t="str">
        <x:v>Кызылская ТЭЦ</x:v>
      </x:c>
      <x:c r="B12" s="16" t="str">
        <x:v>2000801990-V811</x:v>
      </x:c>
      <x:c r="C12" s="16" t="str">
        <x:v>ДЮБЕЛЬ-ГВОЗДЬ SORMAT 9640075663 8*80</x:v>
      </x:c>
      <x:c r="D12" s="16" t="str">
        <x:v>Проч строит матер-ы</x:v>
      </x:c>
      <x:c r="E12" s="16" t="str">
        <x:v>ШТ</x:v>
      </x:c>
      <x:c r="F12" s="21" t="n">
        <x:v>240</x:v>
      </x:c>
      <x:c r="G12" s="17" t="n">
        <x:v>4.8556</x:v>
      </x:c>
      <x:c r="H12" s="17" t="n">
        <x:f>G12*F12</x:f>
        <x:v>1165.344</x:v>
      </x:c>
      <x:c r="I12" s="22" t="str">
        <x:f>HYPERLINK("https://etp-aktiv.ru/catalog/materialy/stroitelnye-materialy/2000801990-V811/","Открыть позицию")</x:f>
        <x:v>Открыть позицию</x:v>
      </x:c>
    </x:row>
    <x:row r="13" ht="28" customHeight="1">
      <x:c r="A13" s="16" t="str">
        <x:v>Кызылская ТЭЦ</x:v>
      </x:c>
      <x:c r="B13" s="16" t="str">
        <x:v>2000161974-V811</x:v>
      </x:c>
      <x:c r="C13" s="16" t="str">
        <x:v>ЗАТИРКА CERESIT СЕ33 SUPER БЕЛАЯ 2КГ</x:v>
      </x:c>
      <x:c r="D13" s="16" t="str">
        <x:v>Проч строит матер-ы</x:v>
      </x:c>
      <x:c r="E13" s="16" t="str">
        <x:v>ШТ</x:v>
      </x:c>
      <x:c r="F13" s="21" t="n">
        <x:v>19</x:v>
      </x:c>
      <x:c r="G13" s="17" t="n">
        <x:v>226.98100000000002</x:v>
      </x:c>
      <x:c r="H13" s="17" t="n">
        <x:f>G13*F13</x:f>
        <x:v>4312.639</x:v>
      </x:c>
      <x:c r="I13" s="22" t="str">
        <x:f>HYPERLINK("https://etp-aktiv.ru/catalog/materialy/stroitelnye-materialy/2000161974-V811/","Открыть позицию")</x:f>
        <x:v>Открыть позицию</x:v>
      </x:c>
    </x:row>
    <x:row r="14" ht="28" customHeight="1">
      <x:c r="A14" s="16" t="str">
        <x:v>Кызылская ТЭЦ</x:v>
      </x:c>
      <x:c r="B14" s="16" t="str">
        <x:v>2000475052-V811</x:v>
      </x:c>
      <x:c r="C14" s="16" t="str">
        <x:v>КЛЕЙ HOMAKOLL 248 14КГ</x:v>
      </x:c>
      <x:c r="D14" s="16" t="str">
        <x:v>Проч строит матер-ы</x:v>
      </x:c>
      <x:c r="E14" s="16" t="str">
        <x:v>ШТ</x:v>
      </x:c>
      <x:c r="F14" s="21" t="n">
        <x:v>9</x:v>
      </x:c>
      <x:c r="G14" s="17" t="n">
        <x:v>648.125</x:v>
      </x:c>
      <x:c r="H14" s="17" t="n">
        <x:f>G14*F14</x:f>
        <x:v>5833.125</x:v>
      </x:c>
      <x:c r="I14" s="22" t="str">
        <x:f>HYPERLINK("https://etp-aktiv.ru/catalog/materialy/stroitelnye-materialy/2000475052-V811/","Открыть позицию")</x:f>
        <x:v>Открыть позицию</x:v>
      </x:c>
    </x:row>
    <x:row r="15" ht="28" customHeight="1">
      <x:c r="A15" s="16" t="str">
        <x:v>Кызылская ТЭЦ</x:v>
      </x:c>
      <x:c r="B15" s="16" t="str">
        <x:v>2000550703-V811</x:v>
      </x:c>
      <x:c r="C15" s="16" t="str">
        <x:v>КЛЕЙ СТЫКОВ ЛИНОЛЕУМА ЭКОН 50МЛ</x:v>
      </x:c>
      <x:c r="D15" s="16" t="str">
        <x:v>Проч строит матер-ы</x:v>
      </x:c>
      <x:c r="E15" s="16" t="str">
        <x:v>ШТ</x:v>
      </x:c>
      <x:c r="F15" s="21" t="n">
        <x:v>20</x:v>
      </x:c>
      <x:c r="G15" s="17" t="n">
        <x:v>158.46579999999997</x:v>
      </x:c>
      <x:c r="H15" s="17" t="n">
        <x:f>G15*F15</x:f>
        <x:v>3169.3159999999993</x:v>
      </x:c>
      <x:c r="I15" s="22" t="str">
        <x:f>HYPERLINK("https://etp-aktiv.ru/catalog/materialy/stroitelnye-materialy/2000550703-V811/","Открыть позицию")</x:f>
        <x:v>Открыть позицию</x:v>
      </x:c>
    </x:row>
    <x:row r="16" ht="28" customHeight="1">
      <x:c r="A16" s="16" t="str">
        <x:v>Кызылская ТЭЦ</x:v>
      </x:c>
      <x:c r="B16" s="16" t="str">
        <x:v>2000551433-V811</x:v>
      </x:c>
      <x:c r="C16" s="16" t="str">
        <x:v>КРЕПЕЖ КРОВЕЛЬНЫЙ ТЕХНОНИКОЛЬ 80ММ</x:v>
      </x:c>
      <x:c r="D16" s="16" t="str">
        <x:v>Проч строит матер-ы</x:v>
      </x:c>
      <x:c r="E16" s="16" t="str">
        <x:v>ШТ</x:v>
      </x:c>
      <x:c r="F16" s="21" t="n">
        <x:v>88</x:v>
      </x:c>
      <x:c r="G16" s="17" t="n">
        <x:v>2.8547999999999996</x:v>
      </x:c>
      <x:c r="H16" s="17" t="n">
        <x:f>G16*F16</x:f>
        <x:v>251.22239999999996</x:v>
      </x:c>
      <x:c r="I16" s="22" t="str">
        <x:f>HYPERLINK("https://etp-aktiv.ru/catalog/materialy/stroitelnye-materialy/2000551433-V811/","Открыть позицию")</x:f>
        <x:v>Открыть позицию</x:v>
      </x:c>
    </x:row>
    <x:row r="17" ht="28" customHeight="1">
      <x:c r="A17" s="16" t="str">
        <x:v>Кызылская ТЭЦ</x:v>
      </x:c>
      <x:c r="B17" s="16" t="str">
        <x:v>2000231194-V811</x:v>
      </x:c>
      <x:c r="C17" s="16" t="str">
        <x:v>ПАНЕЛЬ-СЭНДВИЧ ПТ-150 1190*3200*50</x:v>
      </x:c>
      <x:c r="D17" s="16" t="str">
        <x:v>Проч строит мат Спец</x:v>
      </x:c>
      <x:c r="E17" s="16" t="str">
        <x:v>ШТ</x:v>
      </x:c>
      <x:c r="F17" s="21" t="n">
        <x:v>3</x:v>
      </x:c>
      <x:c r="G17" s="17" t="n">
        <x:v>933.3</x:v>
      </x:c>
      <x:c r="H17" s="17" t="n">
        <x:f>G17*F17</x:f>
        <x:v>2799.8999999999996</x:v>
      </x:c>
      <x:c r="I17" s="22" t="str">
        <x:f>HYPERLINK("https://etp-aktiv.ru/catalog/materialy/stroitelnye-materialy/2000231194-V811/","Открыть позицию")</x:f>
        <x:v>Открыть позицию</x:v>
      </x:c>
    </x:row>
    <x:row r="18" ht="28" customHeight="1">
      <x:c r="A18" s="16" t="str">
        <x:v>Кызылская ТЭЦ</x:v>
      </x:c>
      <x:c r="B18" s="16" t="str">
        <x:v>2000551009-V811</x:v>
      </x:c>
      <x:c r="C18" s="16" t="str">
        <x:v>ПЛИНТУС ЧАЙКА 003 22*58*2500 БУК НАТУРАЛ</x:v>
      </x:c>
      <x:c r="D18" s="16" t="str">
        <x:v>Проч строит матер-ы</x:v>
      </x:c>
      <x:c r="E18" s="16" t="str">
        <x:v>ШТ</x:v>
      </x:c>
      <x:c r="F18" s="21" t="n">
        <x:v>52</x:v>
      </x:c>
      <x:c r="G18" s="17" t="n">
        <x:v>23.3752</x:v>
      </x:c>
      <x:c r="H18" s="17" t="n">
        <x:f>G18*F18</x:f>
        <x:v>1215.5104</x:v>
      </x:c>
      <x:c r="I18" s="22" t="str">
        <x:f>HYPERLINK("https://etp-aktiv.ru/catalog/materialy/stroitelnye-materialy/2000551009-V811/","Открыть позицию")</x:f>
        <x:v>Открыть позицию</x:v>
      </x:c>
    </x:row>
    <x:row r="19" ht="28" customHeight="1">
      <x:c r="A19" s="16" t="str">
        <x:v>Кызылская ТЭЦ</x:v>
      </x:c>
      <x:c r="B19" s="16" t="str">
        <x:v>2000553753-V811</x:v>
      </x:c>
      <x:c r="C19" s="16" t="str">
        <x:v>ПЛИТА ДВП 2745*1700*2,5 ГОСТ4598-86</x:v>
      </x:c>
      <x:c r="D19" s="16" t="str">
        <x:v>Проч строит матер-ы</x:v>
      </x:c>
      <x:c r="E19" s="16" t="str">
        <x:v>ШТ</x:v>
      </x:c>
      <x:c r="F19" s="21" t="n">
        <x:v>3</x:v>
      </x:c>
      <x:c r="G19" s="17" t="n">
        <x:v>212.7436</x:v>
      </x:c>
      <x:c r="H19" s="17" t="n">
        <x:f>G19*F19</x:f>
        <x:v>638.2307999999999</x:v>
      </x:c>
      <x:c r="I19" s="22" t="str">
        <x:f>HYPERLINK("https://etp-aktiv.ru/catalog/materialy/stroitelnye-materialy/2000553753-V811/","Открыть позицию")</x:f>
        <x:v>Открыть позицию</x:v>
      </x:c>
    </x:row>
    <x:row r="20" ht="28" customHeight="1">
      <x:c r="A20" s="16" t="str">
        <x:v>Кызылская ТЭЦ</x:v>
      </x:c>
      <x:c r="B20" s="16" t="str">
        <x:v>2000486716-V811</x:v>
      </x:c>
      <x:c r="C20" s="16" t="str">
        <x:v>СКОТЧ ДВУХСТОРОН UNIBOB 28211 50ММ*10М</x:v>
      </x:c>
      <x:c r="D20" s="16" t="str">
        <x:v>Проч строит матер-ы</x:v>
      </x:c>
      <x:c r="E20" s="16" t="str">
        <x:v>ШТ</x:v>
      </x:c>
      <x:c r="F20" s="21" t="n">
        <x:v>135</x:v>
      </x:c>
      <x:c r="G20" s="17" t="n">
        <x:v>117.8398</x:v>
      </x:c>
      <x:c r="H20" s="17" t="n">
        <x:f>G20*F20</x:f>
        <x:v>15908.373</x:v>
      </x:c>
      <x:c r="I20" s="22" t="str">
        <x:f>HYPERLINK("https://etp-aktiv.ru/catalog/materialy/stroitelnye-materialy/2000486716-V811/","Открыть позицию")</x:f>
        <x:v>Открыть позицию</x:v>
      </x:c>
    </x:row>
    <x:row r="21" ht="28" customHeight="1">
      <x:c r="A21" s="16" t="str">
        <x:v>Кызылская ТЭЦ</x:v>
      </x:c>
      <x:c r="B21" s="16" t="str">
        <x:v>2000228783-V811</x:v>
      </x:c>
      <x:c r="C21" s="16" t="str">
        <x:v>СМЕСЬ ШТУКАТУРНАЯ РОТГЕР 30КГ</x:v>
      </x:c>
      <x:c r="D21" s="16" t="str">
        <x:v>Проч строит матер-ы</x:v>
      </x:c>
      <x:c r="E21" s="16" t="str">
        <x:v>ШТ</x:v>
      </x:c>
      <x:c r="F21" s="21" t="n">
        <x:v>14</x:v>
      </x:c>
      <x:c r="G21" s="17" t="n">
        <x:v>333.24299999999994</x:v>
      </x:c>
      <x:c r="H21" s="17" t="n">
        <x:f>G21*F21</x:f>
        <x:v>4665.401999999999</x:v>
      </x:c>
      <x:c r="I21" s="22" t="str">
        <x:f>HYPERLINK("https://etp-aktiv.ru/catalog/materialy/stroitelnye-materialy/2000228783-V811/","Открыть позицию")</x:f>
        <x:v>Открыть позицию</x:v>
      </x:c>
    </x:row>
    <x:row r="22" ht="28" customHeight="1">
      <x:c r="A22" s="16" t="str">
        <x:v>Кызылская ТЭЦ</x:v>
      </x:c>
      <x:c r="B22" s="16" t="str">
        <x:v>2000551558-V811</x:v>
      </x:c>
      <x:c r="C22" s="16" t="str">
        <x:v>СОЕДИНИТЕЛЬ ЧАЙКА 22ММ 025 ДУБ-КОНЬЯК</x:v>
      </x:c>
      <x:c r="D22" s="16" t="str">
        <x:v>Проч строит матер-ы</x:v>
      </x:c>
      <x:c r="E22" s="16" t="str">
        <x:v>ШТ</x:v>
      </x:c>
      <x:c r="F22" s="21" t="n">
        <x:v>27</x:v>
      </x:c>
      <x:c r="G22" s="17" t="n">
        <x:v>6.1366000000000005</x:v>
      </x:c>
      <x:c r="H22" s="17" t="n">
        <x:f>G22*F22</x:f>
        <x:v>165.68820000000002</x:v>
      </x:c>
      <x:c r="I22" s="22" t="str">
        <x:f>HYPERLINK("https://etp-aktiv.ru/catalog/materialy/stroitelnye-materialy/2000551558-V811/","Открыть позицию")</x:f>
        <x:v>Открыть позицию</x:v>
      </x:c>
    </x:row>
    <x:row r="23" ht="28" customHeight="1">
      <x:c r="A23" s="16" t="str">
        <x:v>Кызылская ТЭЦ</x:v>
      </x:c>
      <x:c r="B23" s="16" t="str">
        <x:v>2000551138-V811</x:v>
      </x:c>
      <x:c r="C23" s="16" t="str">
        <x:v>ТЕНОХЭЛАСТ ФИКС ЭПМ 3ММ</x:v>
      </x:c>
      <x:c r="D23" s="16" t="str">
        <x:v>Проч строит мат Спец</x:v>
      </x:c>
      <x:c r="E23" s="16" t="str">
        <x:v>М2</x:v>
      </x:c>
      <x:c r="F23" s="21" t="n">
        <x:v>240</x:v>
      </x:c>
      <x:c r="G23" s="17" t="n">
        <x:v>143.87460000000002</x:v>
      </x:c>
      <x:c r="H23" s="17" t="n">
        <x:f>G23*F23</x:f>
        <x:v>34529.904</x:v>
      </x:c>
      <x:c r="I23" s="22" t="str">
        <x:f>HYPERLINK("https://etp-aktiv.ru/catalog/materialy/stroitelnye-materialy/2000551138-V811/","Открыть позицию")</x:f>
        <x:v>Открыть позицию</x:v>
      </x:c>
    </x:row>
    <x:row r="24" ht="28" customHeight="1">
      <x:c r="A24" s="16" t="str">
        <x:v>Кызылская ТЭЦ</x:v>
      </x:c>
      <x:c r="B24" s="16" t="str">
        <x:v>2000609736-V811</x:v>
      </x:c>
      <x:c r="C24" s="16" t="str">
        <x:v>ШНУР БУТИЛКАУЧУКОВЫЙ D5ММ L=252М</x:v>
      </x:c>
      <x:c r="D24" s="16" t="str">
        <x:v>Проч строит матер-ы</x:v>
      </x:c>
      <x:c r="E24" s="16" t="str">
        <x:v>ШТ</x:v>
      </x:c>
      <x:c r="F24" s="21" t="n">
        <x:v>69</x:v>
      </x:c>
      <x:c r="G24" s="17" t="n">
        <x:v>121.7926</x:v>
      </x:c>
      <x:c r="H24" s="17" t="n">
        <x:f>G24*F24</x:f>
        <x:v>8403.6894</x:v>
      </x:c>
      <x:c r="I24" s="22" t="str">
        <x:f>HYPERLINK("https://etp-aktiv.ru/catalog/materialy/stroitelnye-materialy/2000609736-V811/","Открыть позицию")</x:f>
        <x:v>Открыть позицию</x:v>
      </x:c>
    </x:row>
    <x:row r="25" ht="28" customHeight="1">
      <x:c r="A25" s="16" t="str">
        <x:v>Кызылская ТЭЦ</x:v>
      </x:c>
      <x:c r="B25" s="16" t="str">
        <x:v>2000046285-V811</x:v>
      </x:c>
      <x:c r="C25" s="16" t="str">
        <x:v>ШПАТЛЕВКА ГЕРКУЛЕС 20 КГ ПОЛ/ВОД БЕЛАЯ</x:v>
      </x:c>
      <x:c r="D25" s="16" t="str">
        <x:v>Проч строит матер-ы</x:v>
      </x:c>
      <x:c r="E25" s="16" t="str">
        <x:v>ШТ</x:v>
      </x:c>
      <x:c r="F25" s="21" t="n">
        <x:v>13</x:v>
      </x:c>
      <x:c r="G25" s="17" t="n">
        <x:v>252.0154</x:v>
      </x:c>
      <x:c r="H25" s="17" t="n">
        <x:f>G25*F25</x:f>
        <x:v>3276.2002</x:v>
      </x:c>
      <x:c r="I25" s="22" t="str">
        <x:f>HYPERLINK("https://etp-aktiv.ru/catalog/materialy/stroitelnye-materialy/2000046285-V811/","Открыть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17b472aaba9b480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Тыва: Металлопрокат, металлоконструкции и сварка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Кызылская ТЭЦ</x:v>
      </x:c>
      <x:c r="B5" s="16" t="str">
        <x:v>2000156436-V811</x:v>
      </x:c>
      <x:c r="C5" s="16" t="str">
        <x:v>ГАЙКА М6 ОЦИНК ГОСТ5915-70</x:v>
      </x:c>
      <x:c r="D5" s="16" t="str">
        <x:v>Метизы Спец</x:v>
      </x:c>
      <x:c r="E5" s="16" t="str">
        <x:v>ШТ</x:v>
      </x:c>
      <x:c r="F5" s="21" t="n">
        <x:v>3664</x:v>
      </x:c>
      <x:c r="G5" s="17" t="n">
        <x:v>11.223999999999998</x:v>
      </x:c>
      <x:c r="H5" s="17" t="n">
        <x:f>G5*F5</x:f>
        <x:v>41124.736</x:v>
      </x:c>
      <x:c r="I5" s="22" t="str">
        <x:f>HYPERLINK("https://etp-aktiv.ru/catalog/materialy/metizy/2000156436-V811/","Открыть позицию")</x:f>
        <x:v>Открыть позицию</x:v>
      </x:c>
    </x:row>
    <x:row r="6" ht="28" customHeight="1">
      <x:c r="A6" s="16" t="str">
        <x:v>Кызылская ТЭЦ</x:v>
      </x:c>
      <x:c r="B6" s="16" t="str">
        <x:v>2000177246-V811</x:v>
      </x:c>
      <x:c r="C6" s="16" t="str">
        <x:v>ШАЙБА М6 ГОСТ22355-77</x:v>
      </x:c>
      <x:c r="D6" s="16" t="str">
        <x:v>Метизы</x:v>
      </x:c>
      <x:c r="E6" s="16" t="str">
        <x:v>КГ</x:v>
      </x:c>
      <x:c r="F6" s="26" t="n">
        <x:v>0.225</x:v>
      </x:c>
      <x:c r="G6" s="17" t="n">
        <x:v>213.96359999999999</x:v>
      </x:c>
      <x:c r="H6" s="17" t="n">
        <x:f>G6*F6</x:f>
        <x:v>48.14181</x:v>
      </x:c>
      <x:c r="I6" s="22" t="str">
        <x:f>HYPERLINK("https://etp-aktiv.ru/catalog/materialy/metizy/2000177246-V811/","Открыть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7b3cc59739594fe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Тыва: Кабельно-проводниковая продукция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Кызылская ТЭЦ</x:v>
      </x:c>
      <x:c r="B5" s="16" t="str">
        <x:v>2000870873-V811</x:v>
      </x:c>
      <x:c r="C5" s="16" t="str">
        <x:v>ШАЙБА ПЛОСКАЯ М6 SF.30.0600</x:v>
      </x:c>
      <x:c r="D5" s="16" t="str">
        <x:v>Монтажн изд д/кабел</x:v>
      </x:c>
      <x:c r="E5" s="16" t="str">
        <x:v>ШТ</x:v>
      </x:c>
      <x:c r="F5" s="21" t="n">
        <x:v>748</x:v>
      </x:c>
      <x:c r="G5" s="17" t="n">
        <x:v>0.8296</x:v>
      </x:c>
      <x:c r="H5" s="17" t="n">
        <x:f>G5*F5</x:f>
        <x:v>620.5408</x:v>
      </x:c>
      <x:c r="I5" s="22" t="str">
        <x:f>HYPERLINK("https://etp-aktiv.ru/catalog/materialy/ehlektrotekhnicheskie-materialy/2000870873-V811/","Открыть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140c1c524f3e45fe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Тыва: Электрооборудование, КИПиА и связь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Кызылская ТЭЦ</x:v>
      </x:c>
      <x:c r="B5" s="16" t="str">
        <x:v>5000070214-V811</x:v>
      </x:c>
      <x:c r="C5" s="16" t="str">
        <x:v>ПУНКТ ПР8503-2009-4 1200*750*200 IP54</x:v>
      </x:c>
      <x:c r="D5" s="16" t="str">
        <x:v>Низковольт обор проч</x:v>
      </x:c>
      <x:c r="E5" s="16" t="str">
        <x:v>ШТ</x:v>
      </x:c>
      <x:c r="F5" s="21" t="n">
        <x:v>28</x:v>
      </x:c>
      <x:c r="G5" s="17" t="n">
        <x:v>20701.643200000002</x:v>
      </x:c>
      <x:c r="H5" s="17" t="n">
        <x:f>G5*F5</x:f>
        <x:v>579646.0096000001</x:v>
      </x:c>
      <x:c r="I5" s="22" t="str">
        <x:f>HYPERLINK("https://etp-aktiv.ru/catalog/materialy/nizkovoltnaya-apparatura-i-zapasnye-chasti/5000070214-V811/","Открыть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edea6d6343554d40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Тыва: МРО, механическое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Кызылская ТЭЦ</x:v>
      </x:c>
      <x:c r="B5" s="16" t="str">
        <x:v>2000682871-V811</x:v>
      </x:c>
      <x:c r="C5" s="16" t="str">
        <x:v>ОТВЕРТКА ШЛИЦ 6*100 ДЕЛО ТЕХНИКИ 721064</x:v>
      </x:c>
      <x:c r="D5" s="16" t="str">
        <x:v>Инструмент и спецосн</x:v>
      </x:c>
      <x:c r="E5" s="16" t="str">
        <x:v>ШТ</x:v>
      </x:c>
      <x:c r="F5" s="21" t="n">
        <x:v>54</x:v>
      </x:c>
      <x:c r="G5" s="17" t="n">
        <x:v>13.0052</x:v>
      </x:c>
      <x:c r="H5" s="17" t="n">
        <x:f>G5*F5</x:f>
        <x:v>702.2808</x:v>
      </x:c>
      <x:c r="I5" s="22" t="str">
        <x:f>HYPERLINK("https://etp-aktiv.ru/catalog/materialy/instrument-i-specosnastka/2000682871-V811/","Открыть позицию")</x:f>
        <x:v>Открыть позицию</x:v>
      </x:c>
    </x:row>
    <x:row r="6" ht="28" customHeight="1">
      <x:c r="A6" s="16" t="str">
        <x:v>Кызылская ТЭЦ</x:v>
      </x:c>
      <x:c r="B6" s="16" t="str">
        <x:v>2000116329-V811</x:v>
      </x:c>
      <x:c r="C6" s="16" t="str">
        <x:v>ПОДШИПНИК 108</x:v>
      </x:c>
      <x:c r="D6" s="16" t="str">
        <x:v>Подшипники</x:v>
      </x:c>
      <x:c r="E6" s="16" t="str">
        <x:v>ШТ</x:v>
      </x:c>
      <x:c r="F6" s="21" t="n">
        <x:v>7</x:v>
      </x:c>
      <x:c r="G6" s="17" t="n">
        <x:v>93.12259999999999</x:v>
      </x:c>
      <x:c r="H6" s="17" t="n">
        <x:f>G6*F6</x:f>
        <x:v>651.8581999999999</x:v>
      </x:c>
      <x:c r="I6" s="22" t="str">
        <x:f>HYPERLINK("https://etp-aktiv.ru/catalog/materialy/podshipniki/2000116329-V811/","Открыть позицию")</x:f>
        <x:v>Открыть позицию</x:v>
      </x:c>
    </x:row>
    <x:row r="7" ht="28" customHeight="1">
      <x:c r="A7" s="16" t="str">
        <x:v>Кызылская ТЭЦ</x:v>
      </x:c>
      <x:c r="B7" s="16" t="str">
        <x:v>2000116352-V811</x:v>
      </x:c>
      <x:c r="C7" s="16" t="str">
        <x:v>ПОДШИПНИК 110</x:v>
      </x:c>
      <x:c r="D7" s="16" t="str">
        <x:v>Подшипники</x:v>
      </x:c>
      <x:c r="E7" s="16" t="str">
        <x:v>ШТ</x:v>
      </x:c>
      <x:c r="F7" s="21" t="n">
        <x:v>4</x:v>
      </x:c>
      <x:c r="G7" s="17" t="n">
        <x:v>32.574</x:v>
      </x:c>
      <x:c r="H7" s="17" t="n">
        <x:f>G7*F7</x:f>
        <x:v>130.296</x:v>
      </x:c>
      <x:c r="I7" s="22" t="str">
        <x:f>HYPERLINK("https://etp-aktiv.ru/catalog/materialy/podshipniki/2000116352-V811/","Открыть позицию")</x:f>
        <x:v>Открыть позицию</x:v>
      </x:c>
    </x:row>
    <x:row r="8" ht="28" customHeight="1">
      <x:c r="A8" s="16" t="str">
        <x:v>Кызылская ТЭЦ</x:v>
      </x:c>
      <x:c r="B8" s="16" t="str">
        <x:v>2000004841-V811</x:v>
      </x:c>
      <x:c r="C8" s="16" t="str">
        <x:v>ПОДШИПНИК 111</x:v>
      </x:c>
      <x:c r="D8" s="16" t="str">
        <x:v>Подшипники</x:v>
      </x:c>
      <x:c r="E8" s="16" t="str">
        <x:v>ШТ</x:v>
      </x:c>
      <x:c r="F8" s="21" t="n">
        <x:v>10</x:v>
      </x:c>
      <x:c r="G8" s="17" t="n">
        <x:v>120.4994</x:v>
      </x:c>
      <x:c r="H8" s="17" t="n">
        <x:f>G8*F8</x:f>
        <x:v>1204.994</x:v>
      </x:c>
      <x:c r="I8" s="22" t="str">
        <x:f>HYPERLINK("https://etp-aktiv.ru/catalog/materialy/podshipniki/2000004841-V811/","Открыть позицию")</x:f>
        <x:v>Открыть позицию</x:v>
      </x:c>
    </x:row>
    <x:row r="9" ht="28" customHeight="1">
      <x:c r="A9" s="16" t="str">
        <x:v>Кызылская ТЭЦ</x:v>
      </x:c>
      <x:c r="B9" s="16" t="str">
        <x:v>2000034273-V811</x:v>
      </x:c>
      <x:c r="C9" s="16" t="str">
        <x:v>ПОДШИПНИК 12307</x:v>
      </x:c>
      <x:c r="D9" s="16" t="str">
        <x:v>Подшипники</x:v>
      </x:c>
      <x:c r="E9" s="16" t="str">
        <x:v>ШТ</x:v>
      </x:c>
      <x:c r="F9" s="21" t="n">
        <x:v>8</x:v>
      </x:c>
      <x:c r="G9" s="17" t="n">
        <x:v>137.25</x:v>
      </x:c>
      <x:c r="H9" s="17" t="n">
        <x:f>G9*F9</x:f>
        <x:v>1098</x:v>
      </x:c>
      <x:c r="I9" s="22" t="str">
        <x:f>HYPERLINK("https://etp-aktiv.ru/catalog/materialy/podshipniki/2000034273-V811/","Открыть позицию")</x:f>
        <x:v>Открыть позицию</x:v>
      </x:c>
    </x:row>
    <x:row r="10" ht="28" customHeight="1">
      <x:c r="A10" s="16" t="str">
        <x:v>Кызылская ТЭЦ</x:v>
      </x:c>
      <x:c r="B10" s="16" t="str">
        <x:v>2000034289-V811</x:v>
      </x:c>
      <x:c r="C10" s="16" t="str">
        <x:v>ПОДШИПНИК 13630</x:v>
      </x:c>
      <x:c r="D10" s="16" t="str">
        <x:v>Подшипники</x:v>
      </x:c>
      <x:c r="E10" s="16" t="str">
        <x:v>ШТ</x:v>
      </x:c>
      <x:c r="F10" s="21" t="n">
        <x:v>3</x:v>
      </x:c>
      <x:c r="G10" s="17" t="n">
        <x:v>11600.0284</x:v>
      </x:c>
      <x:c r="H10" s="17" t="n">
        <x:f>G10*F10</x:f>
        <x:v>34800.0852</x:v>
      </x:c>
      <x:c r="I10" s="22" t="str">
        <x:f>HYPERLINK("https://etp-aktiv.ru/catalog/materialy/podshipniki/2000034289-V811/","Открыть позицию")</x:f>
        <x:v>Открыть позицию</x:v>
      </x:c>
    </x:row>
    <x:row r="11" ht="28" customHeight="1">
      <x:c r="A11" s="16" t="str">
        <x:v>Кызылская ТЭЦ</x:v>
      </x:c>
      <x:c r="B11" s="16" t="str">
        <x:v>2000008822-V811</x:v>
      </x:c>
      <x:c r="C11" s="16" t="str">
        <x:v>ПОДШИПНИК 1616</x:v>
      </x:c>
      <x:c r="D11" s="16" t="str">
        <x:v>Подшипники</x:v>
      </x:c>
      <x:c r="E11" s="16" t="str">
        <x:v>ШТ</x:v>
      </x:c>
      <x:c r="F11" s="21" t="n">
        <x:v>1</x:v>
      </x:c>
      <x:c r="G11" s="17" t="n">
        <x:v>1233.6518</x:v>
      </x:c>
      <x:c r="H11" s="17" t="n">
        <x:f>G11*F11</x:f>
        <x:v>1233.6518</x:v>
      </x:c>
      <x:c r="I11" s="22" t="str">
        <x:f>HYPERLINK("https://etp-aktiv.ru/catalog/materialy/podshipniki/2000008822-V811/","Открыть позицию")</x:f>
        <x:v>Открыть позицию</x:v>
      </x:c>
    </x:row>
    <x:row r="12" ht="28" customHeight="1">
      <x:c r="A12" s="16" t="str">
        <x:v>Кызылская ТЭЦ</x:v>
      </x:c>
      <x:c r="B12" s="16" t="str">
        <x:v>2000116308-V811</x:v>
      </x:c>
      <x:c r="C12" s="16" t="str">
        <x:v>ПОДШИПНИК 180202</x:v>
      </x:c>
      <x:c r="D12" s="16" t="str">
        <x:v>Подшипники</x:v>
      </x:c>
      <x:c r="E12" s="16" t="str">
        <x:v>ШТ</x:v>
      </x:c>
      <x:c r="F12" s="21" t="n">
        <x:v>2</x:v>
      </x:c>
      <x:c r="G12" s="17" t="n">
        <x:v>30.4268</x:v>
      </x:c>
      <x:c r="H12" s="17" t="n">
        <x:f>G12*F12</x:f>
        <x:v>60.8536</x:v>
      </x:c>
      <x:c r="I12" s="22" t="str">
        <x:f>HYPERLINK("https://etp-aktiv.ru/catalog/materialy/podshipniki/2000116308-V811/","Открыть позицию")</x:f>
        <x:v>Открыть позицию</x:v>
      </x:c>
    </x:row>
    <x:row r="13" ht="28" customHeight="1">
      <x:c r="A13" s="16" t="str">
        <x:v>Кызылская ТЭЦ</x:v>
      </x:c>
      <x:c r="B13" s="16" t="str">
        <x:v>2000116383-V811</x:v>
      </x:c>
      <x:c r="C13" s="16" t="str">
        <x:v>ПОДШИПНИК 180210</x:v>
      </x:c>
      <x:c r="D13" s="16" t="str">
        <x:v>Подшипники</x:v>
      </x:c>
      <x:c r="E13" s="16" t="str">
        <x:v>ШТ</x:v>
      </x:c>
      <x:c r="F13" s="21" t="n">
        <x:v>1</x:v>
      </x:c>
      <x:c r="G13" s="17" t="n">
        <x:v>115.534</x:v>
      </x:c>
      <x:c r="H13" s="17" t="n">
        <x:f>G13*F13</x:f>
        <x:v>115.534</x:v>
      </x:c>
      <x:c r="I13" s="22" t="str">
        <x:f>HYPERLINK("https://etp-aktiv.ru/catalog/materialy/podshipniki/2000116383-V811/","Открыть позицию")</x:f>
        <x:v>Открыть позицию</x:v>
      </x:c>
    </x:row>
    <x:row r="14" ht="28" customHeight="1">
      <x:c r="A14" s="16" t="str">
        <x:v>Кызылская ТЭЦ</x:v>
      </x:c>
      <x:c r="B14" s="16" t="str">
        <x:v>2000127006-V811</x:v>
      </x:c>
      <x:c r="C14" s="16" t="str">
        <x:v>ПОДШИПНИК 201</x:v>
      </x:c>
      <x:c r="D14" s="16" t="str">
        <x:v>Подшипники</x:v>
      </x:c>
      <x:c r="E14" s="16" t="str">
        <x:v>ШТ</x:v>
      </x:c>
      <x:c r="F14" s="21" t="n">
        <x:v>10</x:v>
      </x:c>
      <x:c r="G14" s="17" t="n">
        <x:v>13.847</x:v>
      </x:c>
      <x:c r="H14" s="17" t="n">
        <x:f>G14*F14</x:f>
        <x:v>138.47</x:v>
      </x:c>
      <x:c r="I14" s="22" t="str">
        <x:f>HYPERLINK("https://etp-aktiv.ru/catalog/materialy/podshipniki/2000127006-V811/","Открыть позицию")</x:f>
        <x:v>Открыть позицию</x:v>
      </x:c>
    </x:row>
    <x:row r="15" ht="28" customHeight="1">
      <x:c r="A15" s="16" t="str">
        <x:v>Кызылская ТЭЦ</x:v>
      </x:c>
      <x:c r="B15" s="16" t="str">
        <x:v>2000116667-V811</x:v>
      </x:c>
      <x:c r="C15" s="16" t="str">
        <x:v>ПОДШИПНИК 228</x:v>
      </x:c>
      <x:c r="D15" s="16" t="str">
        <x:v>Подшипники</x:v>
      </x:c>
      <x:c r="E15" s="16" t="str">
        <x:v>ШТ</x:v>
      </x:c>
      <x:c r="F15" s="21" t="n">
        <x:v>1</x:v>
      </x:c>
      <x:c r="G15" s="17" t="n">
        <x:v>1410.3078</x:v>
      </x:c>
      <x:c r="H15" s="17" t="n">
        <x:f>G15*F15</x:f>
        <x:v>1410.3078</x:v>
      </x:c>
      <x:c r="I15" s="22" t="str">
        <x:f>HYPERLINK("https://etp-aktiv.ru/catalog/materialy/podshipniki/2000116667-V811/","Открыть позицию")</x:f>
        <x:v>Открыть позицию</x:v>
      </x:c>
    </x:row>
    <x:row r="16" ht="28" customHeight="1">
      <x:c r="A16" s="16" t="str">
        <x:v>Кызылская ТЭЦ</x:v>
      </x:c>
      <x:c r="B16" s="16" t="str">
        <x:v>2000116523-V811</x:v>
      </x:c>
      <x:c r="C16" s="16" t="str">
        <x:v>ПОДШИПНИК 2307</x:v>
      </x:c>
      <x:c r="D16" s="16" t="str">
        <x:v>Подшипники</x:v>
      </x:c>
      <x:c r="E16" s="16" t="str">
        <x:v>ШТ</x:v>
      </x:c>
      <x:c r="F16" s="21" t="n">
        <x:v>4</x:v>
      </x:c>
      <x:c r="G16" s="17" t="n">
        <x:v>82.0084</x:v>
      </x:c>
      <x:c r="H16" s="17" t="n">
        <x:f>G16*F16</x:f>
        <x:v>328.0336</x:v>
      </x:c>
      <x:c r="I16" s="22" t="str">
        <x:f>HYPERLINK("https://etp-aktiv.ru/catalog/materialy/podshipniki/2000116523-V811/","Открыть позицию")</x:f>
        <x:v>Открыть позицию</x:v>
      </x:c>
    </x:row>
    <x:row r="17" ht="28" customHeight="1">
      <x:c r="A17" s="16" t="str">
        <x:v>Кызылская ТЭЦ</x:v>
      </x:c>
      <x:c r="B17" s="16" t="str">
        <x:v>2000116559-V811</x:v>
      </x:c>
      <x:c r="C17" s="16" t="str">
        <x:v>ПОДШИПНИК 2314</x:v>
      </x:c>
      <x:c r="D17" s="16" t="str">
        <x:v>Подшипники</x:v>
      </x:c>
      <x:c r="E17" s="16" t="str">
        <x:v>ШТ</x:v>
      </x:c>
      <x:c r="F17" s="21" t="n">
        <x:v>4</x:v>
      </x:c>
      <x:c r="G17" s="17" t="n">
        <x:v>520.5252</x:v>
      </x:c>
      <x:c r="H17" s="17" t="n">
        <x:f>G17*F17</x:f>
        <x:v>2082.1008</x:v>
      </x:c>
      <x:c r="I17" s="22" t="str">
        <x:f>HYPERLINK("https://etp-aktiv.ru/catalog/materialy/podshipniki/2000116559-V811/","Открыть позицию")</x:f>
        <x:v>Открыть позицию</x:v>
      </x:c>
    </x:row>
    <x:row r="18" ht="28" customHeight="1">
      <x:c r="A18" s="16" t="str">
        <x:v>Кызылская ТЭЦ</x:v>
      </x:c>
      <x:c r="B18" s="16" t="str">
        <x:v>2000116524-V811</x:v>
      </x:c>
      <x:c r="C18" s="16" t="str">
        <x:v>ПОДШИПНИК 315</x:v>
      </x:c>
      <x:c r="D18" s="16" t="str">
        <x:v>Подшипники</x:v>
      </x:c>
      <x:c r="E18" s="16" t="str">
        <x:v>ШТ</x:v>
      </x:c>
      <x:c r="F18" s="21" t="n">
        <x:v>0</x:v>
      </x:c>
      <x:c r="G18" s="17" t="n">
        <x:v>222.01559999999998</x:v>
      </x:c>
      <x:c r="H18" s="17" t="n">
        <x:f>G18*F18</x:f>
        <x:v>0</x:v>
      </x:c>
      <x:c r="I18" s="22" t="str">
        <x:f>HYPERLINK("https://etp-aktiv.ru/catalog/materialy/podshipniki/2000116524-V811/","Открыть позицию")</x:f>
        <x:v>Открыть позицию</x:v>
      </x:c>
    </x:row>
    <x:row r="19" ht="28" customHeight="1">
      <x:c r="A19" s="16" t="str">
        <x:v>Кызылская ТЭЦ</x:v>
      </x:c>
      <x:c r="B19" s="16" t="str">
        <x:v>2000127206-V811</x:v>
      </x:c>
      <x:c r="C19" s="16" t="str">
        <x:v>ПОДШИПНИК 3182128</x:v>
      </x:c>
      <x:c r="D19" s="16" t="str">
        <x:v>Подшипники</x:v>
      </x:c>
      <x:c r="E19" s="16" t="str">
        <x:v>ШТ</x:v>
      </x:c>
      <x:c r="F19" s="21" t="n">
        <x:v>2</x:v>
      </x:c>
      <x:c r="G19" s="17" t="n">
        <x:v>2506.1606</x:v>
      </x:c>
      <x:c r="H19" s="17" t="n">
        <x:f>G19*F19</x:f>
        <x:v>5012.3212</x:v>
      </x:c>
      <x:c r="I19" s="22" t="str">
        <x:f>HYPERLINK("https://etp-aktiv.ru/catalog/materialy/podshipniki/2000127206-V811/","Открыть позицию")</x:f>
        <x:v>Открыть позицию</x:v>
      </x:c>
    </x:row>
    <x:row r="20" ht="28" customHeight="1">
      <x:c r="A20" s="16" t="str">
        <x:v>Кызылская ТЭЦ</x:v>
      </x:c>
      <x:c r="B20" s="16" t="str">
        <x:v>2000116653-V811</x:v>
      </x:c>
      <x:c r="C20" s="16" t="str">
        <x:v>ПОДШИПНИК 3522</x:v>
      </x:c>
      <x:c r="D20" s="16" t="str">
        <x:v>Подшипники</x:v>
      </x:c>
      <x:c r="E20" s="16" t="str">
        <x:v>ШТ</x:v>
      </x:c>
      <x:c r="F20" s="21" t="n">
        <x:v>0</x:v>
      </x:c>
      <x:c r="G20" s="17" t="n">
        <x:v>967.4356</x:v>
      </x:c>
      <x:c r="H20" s="17" t="n">
        <x:f>G20*F20</x:f>
        <x:v>0</x:v>
      </x:c>
      <x:c r="I20" s="22" t="str">
        <x:f>HYPERLINK("https://etp-aktiv.ru/catalog/materialy/podshipniki/2000116653-V811/","Открыть позицию")</x:f>
        <x:v>Открыть позицию</x:v>
      </x:c>
    </x:row>
    <x:row r="21" ht="28" customHeight="1">
      <x:c r="A21" s="16" t="str">
        <x:v>Кызылская ТЭЦ</x:v>
      </x:c>
      <x:c r="B21" s="16" t="str">
        <x:v>2000116540-V811</x:v>
      </x:c>
      <x:c r="C21" s="16" t="str">
        <x:v>ПОДШИПНИК 402411</x:v>
      </x:c>
      <x:c r="D21" s="16" t="str">
        <x:v>Подшипники</x:v>
      </x:c>
      <x:c r="E21" s="16" t="str">
        <x:v>ШТ</x:v>
      </x:c>
      <x:c r="F21" s="21" t="n">
        <x:v>4</x:v>
      </x:c>
      <x:c r="G21" s="17" t="n">
        <x:v>424.9504</x:v>
      </x:c>
      <x:c r="H21" s="17" t="n">
        <x:f>G21*F21</x:f>
        <x:v>1699.8016</x:v>
      </x:c>
      <x:c r="I21" s="22" t="str">
        <x:f>HYPERLINK("https://etp-aktiv.ru/catalog/materialy/podshipniki/2000116540-V811/","Открыть позицию")</x:f>
        <x:v>Открыть позицию</x:v>
      </x:c>
    </x:row>
    <x:row r="22" ht="28" customHeight="1">
      <x:c r="A22" s="16" t="str">
        <x:v>Кызылская ТЭЦ</x:v>
      </x:c>
      <x:c r="B22" s="16" t="str">
        <x:v>2000116550-V811</x:v>
      </x:c>
      <x:c r="C22" s="16" t="str">
        <x:v>ПОДШИПНИК 402715</x:v>
      </x:c>
      <x:c r="D22" s="16" t="str">
        <x:v>Подшипники</x:v>
      </x:c>
      <x:c r="E22" s="16" t="str">
        <x:v>ШТ</x:v>
      </x:c>
      <x:c r="F22" s="21" t="n">
        <x:v>1</x:v>
      </x:c>
      <x:c r="G22" s="17" t="n">
        <x:v>775.8101999999999</x:v>
      </x:c>
      <x:c r="H22" s="17" t="n">
        <x:f>G22*F22</x:f>
        <x:v>775.8101999999999</x:v>
      </x:c>
      <x:c r="I22" s="22" t="str">
        <x:f>HYPERLINK("https://etp-aktiv.ru/catalog/materialy/podshipniki/2000116550-V811/","Открыть позицию")</x:f>
        <x:v>Открыть позицию</x:v>
      </x:c>
    </x:row>
    <x:row r="23" ht="28" customHeight="1">
      <x:c r="A23" s="16" t="str">
        <x:v>Кызылская ТЭЦ</x:v>
      </x:c>
      <x:c r="B23" s="16" t="str">
        <x:v>2000034471-V811</x:v>
      </x:c>
      <x:c r="C23" s="16" t="str">
        <x:v>ПОДШИПНИК 405</x:v>
      </x:c>
      <x:c r="D23" s="16" t="str">
        <x:v>Подшипники</x:v>
      </x:c>
      <x:c r="E23" s="16" t="str">
        <x:v>ШТ</x:v>
      </x:c>
      <x:c r="F23" s="21" t="n">
        <x:v>4</x:v>
      </x:c>
      <x:c r="G23" s="17" t="n">
        <x:v>137.0548</x:v>
      </x:c>
      <x:c r="H23" s="17" t="n">
        <x:f>G23*F23</x:f>
        <x:v>548.2192</x:v>
      </x:c>
      <x:c r="I23" s="22" t="str">
        <x:f>HYPERLINK("https://etp-aktiv.ru/catalog/materialy/podshipniki/2000034471-V811/","Открыть позицию")</x:f>
        <x:v>Открыть позицию</x:v>
      </x:c>
    </x:row>
    <x:row r="24" ht="28" customHeight="1">
      <x:c r="A24" s="16" t="str">
        <x:v>Кызылская ТЭЦ</x:v>
      </x:c>
      <x:c r="B24" s="16" t="str">
        <x:v>2000004161-V811</x:v>
      </x:c>
      <x:c r="C24" s="16" t="str">
        <x:v>ПОДШИПНИК 406</x:v>
      </x:c>
      <x:c r="D24" s="16" t="str">
        <x:v>Подшипники</x:v>
      </x:c>
      <x:c r="E24" s="16" t="str">
        <x:v>ШТ</x:v>
      </x:c>
      <x:c r="F24" s="21" t="n">
        <x:v>8</x:v>
      </x:c>
      <x:c r="G24" s="17" t="n">
        <x:v>133.65099999999998</x:v>
      </x:c>
      <x:c r="H24" s="17" t="n">
        <x:f>G24*F24</x:f>
        <x:v>1069.2079999999999</x:v>
      </x:c>
      <x:c r="I24" s="22" t="str">
        <x:f>HYPERLINK("https://etp-aktiv.ru/catalog/materialy/podshipniki/2000004161-V811/","Открыть позицию")</x:f>
        <x:v>Открыть позицию</x:v>
      </x:c>
    </x:row>
    <x:row r="25" ht="28" customHeight="1">
      <x:c r="A25" s="16" t="str">
        <x:v>Кызылская ТЭЦ</x:v>
      </x:c>
      <x:c r="B25" s="16" t="str">
        <x:v>2000005809-V811</x:v>
      </x:c>
      <x:c r="C25" s="16" t="str">
        <x:v>ПОДШИПНИК 4074104</x:v>
      </x:c>
      <x:c r="D25" s="16" t="str">
        <x:v>Подшипники</x:v>
      </x:c>
      <x:c r="E25" s="16" t="str">
        <x:v>ШТ</x:v>
      </x:c>
      <x:c r="F25" s="21" t="n">
        <x:v>1</x:v>
      </x:c>
      <x:c r="G25" s="17" t="n">
        <x:v>187.97760000000002</x:v>
      </x:c>
      <x:c r="H25" s="17" t="n">
        <x:f>G25*F25</x:f>
        <x:v>187.97760000000002</x:v>
      </x:c>
      <x:c r="I25" s="22" t="str">
        <x:f>HYPERLINK("https://etp-aktiv.ru/catalog/materialy/podshipniki/2000005809-V811/","Открыть позицию")</x:f>
        <x:v>Открыть позицию</x:v>
      </x:c>
    </x:row>
    <x:row r="26" ht="28" customHeight="1">
      <x:c r="A26" s="16" t="str">
        <x:v>Кызылская ТЭЦ</x:v>
      </x:c>
      <x:c r="B26" s="16" t="str">
        <x:v>2000116349-V811</x:v>
      </x:c>
      <x:c r="C26" s="16" t="str">
        <x:v>ПОДШИПНИК 50208</x:v>
      </x:c>
      <x:c r="D26" s="16" t="str">
        <x:v>Подшипники</x:v>
      </x:c>
      <x:c r="E26" s="16" t="str">
        <x:v>ШТ</x:v>
      </x:c>
      <x:c r="F26" s="21" t="n">
        <x:v>6</x:v>
      </x:c>
      <x:c r="G26" s="17" t="n">
        <x:v>84.64359999999999</x:v>
      </x:c>
      <x:c r="H26" s="17" t="n">
        <x:f>G26*F26</x:f>
        <x:v>507.86159999999995</x:v>
      </x:c>
      <x:c r="I26" s="22" t="str">
        <x:f>HYPERLINK("https://etp-aktiv.ru/catalog/materialy/podshipniki/2000116349-V811/","Открыть позицию")</x:f>
        <x:v>Открыть позицию</x:v>
      </x:c>
    </x:row>
    <x:row r="27" ht="28" customHeight="1">
      <x:c r="A27" s="16" t="str">
        <x:v>Кызылская ТЭЦ</x:v>
      </x:c>
      <x:c r="B27" s="16" t="str">
        <x:v>2000005822-V811</x:v>
      </x:c>
      <x:c r="C27" s="16" t="str">
        <x:v>ПОДШИПНИК 50411</x:v>
      </x:c>
      <x:c r="D27" s="16" t="str">
        <x:v>Подшипники</x:v>
      </x:c>
      <x:c r="E27" s="16" t="str">
        <x:v>ШТ</x:v>
      </x:c>
      <x:c r="F27" s="21" t="n">
        <x:v>2</x:v>
      </x:c>
      <x:c r="G27" s="17" t="n">
        <x:v>258.762</x:v>
      </x:c>
      <x:c r="H27" s="17" t="n">
        <x:f>G27*F27</x:f>
        <x:v>517.524</x:v>
      </x:c>
      <x:c r="I27" s="22" t="str">
        <x:f>HYPERLINK("https://etp-aktiv.ru/catalog/materialy/podshipniki/2000005822-V811/","Открыть позицию")</x:f>
        <x:v>Открыть позицию</x:v>
      </x:c>
    </x:row>
    <x:row r="28" ht="28" customHeight="1">
      <x:c r="A28" s="16" t="str">
        <x:v>Кызылская ТЭЦ</x:v>
      </x:c>
      <x:c r="B28" s="16" t="str">
        <x:v>2000116492-V811</x:v>
      </x:c>
      <x:c r="C28" s="16" t="str">
        <x:v>ПОДШИПНИК 592708</x:v>
      </x:c>
      <x:c r="D28" s="16" t="str">
        <x:v>Подшипники</x:v>
      </x:c>
      <x:c r="E28" s="16" t="str">
        <x:v>ШТ</x:v>
      </x:c>
      <x:c r="F28" s="21" t="n">
        <x:v>1</x:v>
      </x:c>
      <x:c r="G28" s="17" t="n">
        <x:v>307.318</x:v>
      </x:c>
      <x:c r="H28" s="17" t="n">
        <x:f>G28*F28</x:f>
        <x:v>307.318</x:v>
      </x:c>
      <x:c r="I28" s="22" t="str">
        <x:f>HYPERLINK("https://etp-aktiv.ru/catalog/materialy/podshipniki/2000116492-V811/","Открыть позицию")</x:f>
        <x:v>Открыть позицию</x:v>
      </x:c>
    </x:row>
    <x:row r="29" ht="28" customHeight="1">
      <x:c r="A29" s="16" t="str">
        <x:v>Кызылская ТЭЦ</x:v>
      </x:c>
      <x:c r="B29" s="16" t="str">
        <x:v>2000231239-V811</x:v>
      </x:c>
      <x:c r="C29" s="16" t="str">
        <x:v>ПОДШИПНИК 6-180316С17</x:v>
      </x:c>
      <x:c r="D29" s="16" t="str">
        <x:v>Подшипники</x:v>
      </x:c>
      <x:c r="E29" s="16" t="str">
        <x:v>ШТ</x:v>
      </x:c>
      <x:c r="F29" s="21" t="n">
        <x:v>2</x:v>
      </x:c>
      <x:c r="G29" s="17" t="n">
        <x:v>696.8884</x:v>
      </x:c>
      <x:c r="H29" s="17" t="n">
        <x:f>G29*F29</x:f>
        <x:v>1393.7768</x:v>
      </x:c>
      <x:c r="I29" s="22" t="str">
        <x:f>HYPERLINK("https://etp-aktiv.ru/catalog/materialy/podshipniki/2000231239-V811/","Открыть позицию")</x:f>
        <x:v>Открыть позицию</x:v>
      </x:c>
    </x:row>
    <x:row r="30" ht="28" customHeight="1">
      <x:c r="A30" s="16" t="str">
        <x:v>Кызылская ТЭЦ</x:v>
      </x:c>
      <x:c r="B30" s="16" t="str">
        <x:v>2000116914-V811</x:v>
      </x:c>
      <x:c r="C30" s="16" t="str">
        <x:v>ПОДШИПНИК 6-7605А</x:v>
      </x:c>
      <x:c r="D30" s="16" t="str">
        <x:v>Подшипники</x:v>
      </x:c>
      <x:c r="E30" s="16" t="str">
        <x:v>ШТ</x:v>
      </x:c>
      <x:c r="F30" s="21" t="n">
        <x:v>3</x:v>
      </x:c>
      <x:c r="G30" s="17" t="n">
        <x:v>144.4236</x:v>
      </x:c>
      <x:c r="H30" s="17" t="n">
        <x:f>G30*F30</x:f>
        <x:v>433.2708</x:v>
      </x:c>
      <x:c r="I30" s="22" t="str">
        <x:f>HYPERLINK("https://etp-aktiv.ru/catalog/materialy/podshipniki/2000116914-V811/","Открыть позицию")</x:f>
        <x:v>Открыть позицию</x:v>
      </x:c>
    </x:row>
    <x:row r="31" ht="28" customHeight="1">
      <x:c r="A31" s="16" t="str">
        <x:v>Кызылская ТЭЦ</x:v>
      </x:c>
      <x:c r="B31" s="16" t="str">
        <x:v>2000116473-V811</x:v>
      </x:c>
      <x:c r="C31" s="16" t="str">
        <x:v>ПОДШИПНИК 6-7610А</x:v>
      </x:c>
      <x:c r="D31" s="16" t="str">
        <x:v>Подшипники</x:v>
      </x:c>
      <x:c r="E31" s="16" t="str">
        <x:v>ШТ</x:v>
      </x:c>
      <x:c r="F31" s="21" t="n">
        <x:v>0</x:v>
      </x:c>
      <x:c r="G31" s="17" t="n">
        <x:v>231.5926</x:v>
      </x:c>
      <x:c r="H31" s="17" t="n">
        <x:f>G31*F31</x:f>
        <x:v>0</x:v>
      </x:c>
      <x:c r="I31" s="22" t="str">
        <x:f>HYPERLINK("https://etp-aktiv.ru/catalog/materialy/podshipniki/2000116473-V811/","Открыть позицию")</x:f>
        <x:v>Открыть позицию</x:v>
      </x:c>
    </x:row>
    <x:row r="32" ht="28" customHeight="1">
      <x:c r="A32" s="16" t="str">
        <x:v>Кызылская ТЭЦ</x:v>
      </x:c>
      <x:c r="B32" s="16" t="str">
        <x:v>2000001871-V811</x:v>
      </x:c>
      <x:c r="C32" s="16" t="str">
        <x:v>ПОДШИПНИК 6200</x:v>
      </x:c>
      <x:c r="D32" s="16" t="str">
        <x:v>Подшипники</x:v>
      </x:c>
      <x:c r="E32" s="16" t="str">
        <x:v>ШТ</x:v>
      </x:c>
      <x:c r="F32" s="21" t="n">
        <x:v>12</x:v>
      </x:c>
      <x:c r="G32" s="17" t="n">
        <x:v>42.2974</x:v>
      </x:c>
      <x:c r="H32" s="17" t="n">
        <x:f>G32*F32</x:f>
        <x:v>507.5688</x:v>
      </x:c>
      <x:c r="I32" s="22" t="str">
        <x:f>HYPERLINK("https://etp-aktiv.ru/catalog/materialy/podshipniki/2000001871-V811/","Открыть позицию")</x:f>
        <x:v>Открыть позицию</x:v>
      </x:c>
    </x:row>
    <x:row r="33" ht="28" customHeight="1">
      <x:c r="A33" s="16" t="str">
        <x:v>Кызылская ТЭЦ</x:v>
      </x:c>
      <x:c r="B33" s="16" t="str">
        <x:v>2000034567-V811</x:v>
      </x:c>
      <x:c r="C33" s="16" t="str">
        <x:v>ПОДШИПНИК 6203</x:v>
      </x:c>
      <x:c r="D33" s="16" t="str">
        <x:v>Подшипники</x:v>
      </x:c>
      <x:c r="E33" s="16" t="str">
        <x:v>ШТ</x:v>
      </x:c>
      <x:c r="F33" s="21" t="n">
        <x:v>211</x:v>
      </x:c>
      <x:c r="G33" s="17" t="n">
        <x:v>23.8144</x:v>
      </x:c>
      <x:c r="H33" s="17" t="n">
        <x:f>G33*F33</x:f>
        <x:v>5024.8384</x:v>
      </x:c>
      <x:c r="I33" s="22" t="str">
        <x:f>HYPERLINK("https://etp-aktiv.ru/catalog/materialy/podshipniki/2000034567-V811/","Открыть позицию")</x:f>
        <x:v>Открыть позицию</x:v>
      </x:c>
    </x:row>
    <x:row r="34" ht="28" customHeight="1">
      <x:c r="A34" s="16" t="str">
        <x:v>Кызылская ТЭЦ</x:v>
      </x:c>
      <x:c r="B34" s="16" t="str">
        <x:v>2000286402-V811</x:v>
      </x:c>
      <x:c r="C34" s="16" t="str">
        <x:v>ПОДШИПНИК 6207</x:v>
      </x:c>
      <x:c r="D34" s="16" t="str">
        <x:v>Подшипники</x:v>
      </x:c>
      <x:c r="E34" s="16" t="str">
        <x:v>ШТ</x:v>
      </x:c>
      <x:c r="F34" s="21" t="n">
        <x:v>1</x:v>
      </x:c>
      <x:c r="G34" s="17" t="n">
        <x:v>78.58019999999999</x:v>
      </x:c>
      <x:c r="H34" s="17" t="n">
        <x:f>G34*F34</x:f>
        <x:v>78.58019999999999</x:v>
      </x:c>
      <x:c r="I34" s="22" t="str">
        <x:f>HYPERLINK("https://etp-aktiv.ru/catalog/materialy/podshipniki/2000286402-V811/","Открыть позицию")</x:f>
        <x:v>Открыть позицию</x:v>
      </x:c>
    </x:row>
    <x:row r="35" ht="28" customHeight="1">
      <x:c r="A35" s="16" t="str">
        <x:v>Кызылская ТЭЦ</x:v>
      </x:c>
      <x:c r="B35" s="16" t="str">
        <x:v>2000207582-V811</x:v>
      </x:c>
      <x:c r="C35" s="16" t="str">
        <x:v>ПОДШИПНИК 62204</x:v>
      </x:c>
      <x:c r="D35" s="16" t="str">
        <x:v>Подшипники</x:v>
      </x:c>
      <x:c r="E35" s="16" t="str">
        <x:v>ШТ</x:v>
      </x:c>
      <x:c r="F35" s="21" t="n">
        <x:v>2</x:v>
      </x:c>
      <x:c r="G35" s="17" t="n">
        <x:v>53.5336</x:v>
      </x:c>
      <x:c r="H35" s="17" t="n">
        <x:f>G35*F35</x:f>
        <x:v>107.0672</x:v>
      </x:c>
      <x:c r="I35" s="22" t="str">
        <x:f>HYPERLINK("https://etp-aktiv.ru/catalog/materialy/podshipniki/2000207582-V811/","Открыть позицию")</x:f>
        <x:v>Открыть позицию</x:v>
      </x:c>
    </x:row>
    <x:row r="36" ht="28" customHeight="1">
      <x:c r="A36" s="16" t="str">
        <x:v>Кызылская ТЭЦ</x:v>
      </x:c>
      <x:c r="B36" s="16" t="str">
        <x:v>2000073209-V811</x:v>
      </x:c>
      <x:c r="C36" s="16" t="str">
        <x:v>ПОДШИПНИК 6222С3</x:v>
      </x:c>
      <x:c r="D36" s="16" t="str">
        <x:v>Подшипники</x:v>
      </x:c>
      <x:c r="E36" s="16" t="str">
        <x:v>ШТ</x:v>
      </x:c>
      <x:c r="F36" s="21" t="n">
        <x:v>7</x:v>
      </x:c>
      <x:c r="G36" s="17" t="n">
        <x:v>3085.4044</x:v>
      </x:c>
      <x:c r="H36" s="17" t="n">
        <x:f>G36*F36</x:f>
        <x:v>21597.8308</x:v>
      </x:c>
      <x:c r="I36" s="22" t="str">
        <x:f>HYPERLINK("https://etp-aktiv.ru/catalog/materialy/podshipniki/2000073209-V811/","Открыть позицию")</x:f>
        <x:v>Открыть позицию</x:v>
      </x:c>
    </x:row>
    <x:row r="37" ht="28" customHeight="1">
      <x:c r="A37" s="16" t="str">
        <x:v>Кызылская ТЭЦ</x:v>
      </x:c>
      <x:c r="B37" s="16" t="str">
        <x:v>2000122479-V811</x:v>
      </x:c>
      <x:c r="C37" s="16" t="str">
        <x:v>ПОДШИПНИК 6224</x:v>
      </x:c>
      <x:c r="D37" s="16" t="str">
        <x:v>Подшипники</x:v>
      </x:c>
      <x:c r="E37" s="16" t="str">
        <x:v>ШТ</x:v>
      </x:c>
      <x:c r="F37" s="21" t="n">
        <x:v>16</x:v>
      </x:c>
      <x:c r="G37" s="17" t="n">
        <x:v>1821.7649999999999</x:v>
      </x:c>
      <x:c r="H37" s="17" t="n">
        <x:f>G37*F37</x:f>
        <x:v>29148.239999999998</x:v>
      </x:c>
      <x:c r="I37" s="22" t="str">
        <x:f>HYPERLINK("https://etp-aktiv.ru/catalog/materialy/podshipniki/2000122479-V811/","Открыть позицию")</x:f>
        <x:v>Открыть позицию</x:v>
      </x:c>
    </x:row>
    <x:row r="38" ht="28" customHeight="1">
      <x:c r="A38" s="16" t="str">
        <x:v>Кызылская ТЭЦ</x:v>
      </x:c>
      <x:c r="B38" s="16" t="str">
        <x:v>2000556520-V811</x:v>
      </x:c>
      <x:c r="C38" s="16" t="str">
        <x:v>ПОДШИПНИК 6316</x:v>
      </x:c>
      <x:c r="D38" s="16" t="str">
        <x:v>Подшипники</x:v>
      </x:c>
      <x:c r="E38" s="16" t="str">
        <x:v>ШТ</x:v>
      </x:c>
      <x:c r="F38" s="21" t="n">
        <x:v>1</x:v>
      </x:c>
      <x:c r="G38" s="17" t="n">
        <x:v>1020.3592</x:v>
      </x:c>
      <x:c r="H38" s="17" t="n">
        <x:f>G38*F38</x:f>
        <x:v>1020.3592</x:v>
      </x:c>
      <x:c r="I38" s="22" t="str">
        <x:f>HYPERLINK("https://etp-aktiv.ru/catalog/materialy/podshipniki/2000556520-V811/","Открыть позицию")</x:f>
        <x:v>Открыть позицию</x:v>
      </x:c>
    </x:row>
    <x:row r="39" ht="28" customHeight="1">
      <x:c r="A39" s="16" t="str">
        <x:v>Кызылская ТЭЦ</x:v>
      </x:c>
      <x:c r="B39" s="16" t="str">
        <x:v>2000213765-V811</x:v>
      </x:c>
      <x:c r="C39" s="16" t="str">
        <x:v>ПОДШИПНИК 6412</x:v>
      </x:c>
      <x:c r="D39" s="16" t="str">
        <x:v>Подшипники</x:v>
      </x:c>
      <x:c r="E39" s="16" t="str">
        <x:v>ШТ</x:v>
      </x:c>
      <x:c r="F39" s="21" t="n">
        <x:v>0</x:v>
      </x:c>
      <x:c r="G39" s="17" t="n">
        <x:v>424.96259999999995</x:v>
      </x:c>
      <x:c r="H39" s="17" t="n">
        <x:f>G39*F39</x:f>
        <x:v>0</x:v>
      </x:c>
      <x:c r="I39" s="22" t="str">
        <x:f>HYPERLINK("https://etp-aktiv.ru/catalog/materialy/podshipniki/2000213765-V811/","Открыть позицию")</x:f>
        <x:v>Открыть позицию</x:v>
      </x:c>
    </x:row>
    <x:row r="40" ht="28" customHeight="1">
      <x:c r="A40" s="16" t="str">
        <x:v>Кызылская ТЭЦ</x:v>
      </x:c>
      <x:c r="B40" s="16" t="str">
        <x:v>2000207584-V811</x:v>
      </x:c>
      <x:c r="C40" s="16" t="str">
        <x:v>ПОДШИПНИК 64903</x:v>
      </x:c>
      <x:c r="D40" s="16" t="str">
        <x:v>Подшипники</x:v>
      </x:c>
      <x:c r="E40" s="16" t="str">
        <x:v>ШТ</x:v>
      </x:c>
      <x:c r="F40" s="21" t="n">
        <x:v>10</x:v>
      </x:c>
      <x:c r="G40" s="17" t="n">
        <x:v>72.895</x:v>
      </x:c>
      <x:c r="H40" s="17" t="n">
        <x:f>G40*F40</x:f>
        <x:v>728.9499999999999</x:v>
      </x:c>
      <x:c r="I40" s="22" t="str">
        <x:f>HYPERLINK("https://etp-aktiv.ru/catalog/materialy/podshipniki/2000207584-V811/","Открыть позицию")</x:f>
        <x:v>Открыть позицию</x:v>
      </x:c>
    </x:row>
    <x:row r="41" ht="28" customHeight="1">
      <x:c r="A41" s="16" t="str">
        <x:v>Кызылская ТЭЦ</x:v>
      </x:c>
      <x:c r="B41" s="16" t="str">
        <x:v>2000116643-V811</x:v>
      </x:c>
      <x:c r="C41" s="16" t="str">
        <x:v>ПОДШИПНИК 66412</x:v>
      </x:c>
      <x:c r="D41" s="16" t="str">
        <x:v>Подшипники</x:v>
      </x:c>
      <x:c r="E41" s="16" t="str">
        <x:v>ШТ</x:v>
      </x:c>
      <x:c r="F41" s="21" t="n">
        <x:v>4</x:v>
      </x:c>
      <x:c r="G41" s="17" t="n">
        <x:v>1643.6694</x:v>
      </x:c>
      <x:c r="H41" s="17" t="n">
        <x:f>G41*F41</x:f>
        <x:v>6574.6776</x:v>
      </x:c>
      <x:c r="I41" s="22" t="str">
        <x:f>HYPERLINK("https://etp-aktiv.ru/catalog/materialy/podshipniki/2000116643-V811/","Открыть позицию")</x:f>
        <x:v>Открыть позицию</x:v>
      </x:c>
    </x:row>
    <x:row r="42" ht="28" customHeight="1">
      <x:c r="A42" s="16" t="str">
        <x:v>Кызылская ТЭЦ</x:v>
      </x:c>
      <x:c r="B42" s="16" t="str">
        <x:v>2000005030-V811</x:v>
      </x:c>
      <x:c r="C42" s="16" t="str">
        <x:v>ПОДШИПНИК 70-50409</x:v>
      </x:c>
      <x:c r="D42" s="16" t="str">
        <x:v>Подшипники</x:v>
      </x:c>
      <x:c r="E42" s="16" t="str">
        <x:v>ШТ</x:v>
      </x:c>
      <x:c r="F42" s="21" t="n">
        <x:v>1</x:v>
      </x:c>
      <x:c r="G42" s="17" t="n">
        <x:v>213.5</x:v>
      </x:c>
      <x:c r="H42" s="17" t="n">
        <x:f>G42*F42</x:f>
        <x:v>213.5</x:v>
      </x:c>
      <x:c r="I42" s="22" t="str">
        <x:f>HYPERLINK("https://etp-aktiv.ru/catalog/materialy/podshipniki/2000005030-V811/","Открыть позицию")</x:f>
        <x:v>Открыть позицию</x:v>
      </x:c>
    </x:row>
    <x:row r="43" ht="28" customHeight="1">
      <x:c r="A43" s="16" t="str">
        <x:v>Кызылская ТЭЦ</x:v>
      </x:c>
      <x:c r="B43" s="16" t="str">
        <x:v>2000127083-V811</x:v>
      </x:c>
      <x:c r="C43" s="16" t="str">
        <x:v>ПОДШИПНИК 7204</x:v>
      </x:c>
      <x:c r="D43" s="16" t="str">
        <x:v>Подшипники</x:v>
      </x:c>
      <x:c r="E43" s="16" t="str">
        <x:v>ШТ</x:v>
      </x:c>
      <x:c r="F43" s="21" t="n">
        <x:v>10</x:v>
      </x:c>
      <x:c r="G43" s="17" t="n">
        <x:v>46.2868</x:v>
      </x:c>
      <x:c r="H43" s="17" t="n">
        <x:f>G43*F43</x:f>
        <x:v>462.868</x:v>
      </x:c>
      <x:c r="I43" s="22" t="str">
        <x:f>HYPERLINK("https://etp-aktiv.ru/catalog/materialy/podshipniki/2000127083-V811/","Открыть позицию")</x:f>
        <x:v>Открыть позицию</x:v>
      </x:c>
    </x:row>
    <x:row r="44" ht="28" customHeight="1">
      <x:c r="A44" s="16" t="str">
        <x:v>Кызылская ТЭЦ</x:v>
      </x:c>
      <x:c r="B44" s="16" t="str">
        <x:v>2000116335-V811</x:v>
      </x:c>
      <x:c r="C44" s="16" t="str">
        <x:v>ПОДШИПНИК 7206</x:v>
      </x:c>
      <x:c r="D44" s="16" t="str">
        <x:v>Подшипники</x:v>
      </x:c>
      <x:c r="E44" s="16" t="str">
        <x:v>ШТ</x:v>
      </x:c>
      <x:c r="F44" s="21" t="n">
        <x:v>5</x:v>
      </x:c>
      <x:c r="G44" s="17" t="n">
        <x:v>126.9532</x:v>
      </x:c>
      <x:c r="H44" s="17" t="n">
        <x:f>G44*F44</x:f>
        <x:v>634.766</x:v>
      </x:c>
      <x:c r="I44" s="22" t="str">
        <x:f>HYPERLINK("https://etp-aktiv.ru/catalog/materialy/podshipniki/2000116335-V811/","Открыть позицию")</x:f>
        <x:v>Открыть позицию</x:v>
      </x:c>
    </x:row>
    <x:row r="45" ht="28" customHeight="1">
      <x:c r="A45" s="16" t="str">
        <x:v>Кызылская ТЭЦ</x:v>
      </x:c>
      <x:c r="B45" s="16" t="str">
        <x:v>2000116369-V811</x:v>
      </x:c>
      <x:c r="C45" s="16" t="str">
        <x:v>ПОДШИПНИК 7207</x:v>
      </x:c>
      <x:c r="D45" s="16" t="str">
        <x:v>Подшипники</x:v>
      </x:c>
      <x:c r="E45" s="16" t="str">
        <x:v>ШТ</x:v>
      </x:c>
      <x:c r="F45" s="21" t="n">
        <x:v>2</x:v>
      </x:c>
      <x:c r="G45" s="17" t="n">
        <x:v>117.07119999999999</x:v>
      </x:c>
      <x:c r="H45" s="17" t="n">
        <x:f>G45*F45</x:f>
        <x:v>234.14239999999998</x:v>
      </x:c>
      <x:c r="I45" s="22" t="str">
        <x:f>HYPERLINK("https://etp-aktiv.ru/catalog/materialy/podshipniki/2000116369-V811/","Открыть позицию")</x:f>
        <x:v>Открыть позицию</x:v>
      </x:c>
    </x:row>
    <x:row r="46" ht="28" customHeight="1">
      <x:c r="A46" s="16" t="str">
        <x:v>Кызылская ТЭЦ</x:v>
      </x:c>
      <x:c r="B46" s="16" t="str">
        <x:v>2000116443-V811</x:v>
      </x:c>
      <x:c r="C46" s="16" t="str">
        <x:v>ПОДШИПНИК 7208</x:v>
      </x:c>
      <x:c r="D46" s="16" t="str">
        <x:v>Подшипники</x:v>
      </x:c>
      <x:c r="E46" s="16" t="str">
        <x:v>ШТ</x:v>
      </x:c>
      <x:c r="F46" s="21" t="n">
        <x:v>3</x:v>
      </x:c>
      <x:c r="G46" s="17" t="n">
        <x:v>64.1842</x:v>
      </x:c>
      <x:c r="H46" s="17" t="n">
        <x:f>G46*F46</x:f>
        <x:v>192.5526</x:v>
      </x:c>
      <x:c r="I46" s="22" t="str">
        <x:f>HYPERLINK("https://etp-aktiv.ru/catalog/materialy/podshipniki/2000116443-V811/","Открыть позицию")</x:f>
        <x:v>Открыть позицию</x:v>
      </x:c>
    </x:row>
    <x:row r="47" ht="28" customHeight="1">
      <x:c r="A47" s="16" t="str">
        <x:v>Кызылская ТЭЦ</x:v>
      </x:c>
      <x:c r="B47" s="16" t="str">
        <x:v>2000116452-V811</x:v>
      </x:c>
      <x:c r="C47" s="16" t="str">
        <x:v>ПОДШИПНИК 7209</x:v>
      </x:c>
      <x:c r="D47" s="16" t="str">
        <x:v>Подшипники</x:v>
      </x:c>
      <x:c r="E47" s="16" t="str">
        <x:v>ШТ</x:v>
      </x:c>
      <x:c r="F47" s="21" t="n">
        <x:v>0</x:v>
      </x:c>
      <x:c r="G47" s="17" t="n">
        <x:v>31.122200000000003</x:v>
      </x:c>
      <x:c r="H47" s="17" t="n">
        <x:f>G47*F47</x:f>
        <x:v>0</x:v>
      </x:c>
      <x:c r="I47" s="22" t="str">
        <x:f>HYPERLINK("https://etp-aktiv.ru/catalog/materialy/podshipniki/2000116452-V811/","Открыть позицию")</x:f>
        <x:v>Открыть позицию</x:v>
      </x:c>
    </x:row>
    <x:row r="48" ht="28" customHeight="1">
      <x:c r="A48" s="16" t="str">
        <x:v>Кызылская ТЭЦ</x:v>
      </x:c>
      <x:c r="B48" s="16" t="str">
        <x:v>2000116532-V811</x:v>
      </x:c>
      <x:c r="C48" s="16" t="str">
        <x:v>ПОДШИПНИК 7215</x:v>
      </x:c>
      <x:c r="D48" s="16" t="str">
        <x:v>Подшипники</x:v>
      </x:c>
      <x:c r="E48" s="16" t="str">
        <x:v>ШТ</x:v>
      </x:c>
      <x:c r="F48" s="21" t="n">
        <x:v>22</x:v>
      </x:c>
      <x:c r="G48" s="17" t="n">
        <x:v>269.65659999999997</x:v>
      </x:c>
      <x:c r="H48" s="17" t="n">
        <x:f>G48*F48</x:f>
        <x:v>5932.445199999999</x:v>
      </x:c>
      <x:c r="I48" s="22" t="str">
        <x:f>HYPERLINK("https://etp-aktiv.ru/catalog/materialy/podshipniki/2000116532-V811/","Открыть позицию")</x:f>
        <x:v>Открыть позицию</x:v>
      </x:c>
    </x:row>
    <x:row r="49" ht="28" customHeight="1">
      <x:c r="A49" s="16" t="str">
        <x:v>Кызылская ТЭЦ</x:v>
      </x:c>
      <x:c r="B49" s="16" t="str">
        <x:v>2000116547-V811</x:v>
      </x:c>
      <x:c r="C49" s="16" t="str">
        <x:v>ПОДШИПНИК 7216</x:v>
      </x:c>
      <x:c r="D49" s="16" t="str">
        <x:v>Подшипники</x:v>
      </x:c>
      <x:c r="E49" s="16" t="str">
        <x:v>ШТ</x:v>
      </x:c>
      <x:c r="F49" s="21" t="n">
        <x:v>7</x:v>
      </x:c>
      <x:c r="G49" s="17" t="n">
        <x:v>387.9722</x:v>
      </x:c>
      <x:c r="H49" s="17" t="n">
        <x:f>G49*F49</x:f>
        <x:v>2715.8053999999997</x:v>
      </x:c>
      <x:c r="I49" s="22" t="str">
        <x:f>HYPERLINK("https://etp-aktiv.ru/catalog/materialy/podshipniki/2000116547-V811/","Открыть позицию")</x:f>
        <x:v>Открыть позицию</x:v>
      </x:c>
    </x:row>
    <x:row r="50" ht="28" customHeight="1">
      <x:c r="A50" s="16" t="str">
        <x:v>Кызылская ТЭЦ</x:v>
      </x:c>
      <x:c r="B50" s="16" t="str">
        <x:v>2000116605-V811</x:v>
      </x:c>
      <x:c r="C50" s="16" t="str">
        <x:v>ПОДШИПНИК 7318</x:v>
      </x:c>
      <x:c r="D50" s="16" t="str">
        <x:v>Подшипники</x:v>
      </x:c>
      <x:c r="E50" s="16" t="str">
        <x:v>ШТ</x:v>
      </x:c>
      <x:c r="F50" s="21" t="n">
        <x:v>8</x:v>
      </x:c>
      <x:c r="G50" s="17" t="n">
        <x:v>836.8101999999999</x:v>
      </x:c>
      <x:c r="H50" s="17" t="n">
        <x:f>G50*F50</x:f>
        <x:v>6694.481599999999</x:v>
      </x:c>
      <x:c r="I50" s="22" t="str">
        <x:f>HYPERLINK("https://etp-aktiv.ru/catalog/materialy/podshipniki/2000116605-V811/","Открыть позицию")</x:f>
        <x:v>Открыть позицию</x:v>
      </x:c>
    </x:row>
    <x:row r="51" ht="28" customHeight="1">
      <x:c r="A51" s="16" t="str">
        <x:v>Кызылская ТЭЦ</x:v>
      </x:c>
      <x:c r="B51" s="16" t="str">
        <x:v>2000116493-V811</x:v>
      </x:c>
      <x:c r="C51" s="16" t="str">
        <x:v>ПОДШИПНИК 7514</x:v>
      </x:c>
      <x:c r="D51" s="16" t="str">
        <x:v>Подшипники</x:v>
      </x:c>
      <x:c r="E51" s="16" t="str">
        <x:v>ШТ</x:v>
      </x:c>
      <x:c r="F51" s="21" t="n">
        <x:v>3</x:v>
      </x:c>
      <x:c r="G51" s="17" t="n">
        <x:v>186.66</x:v>
      </x:c>
      <x:c r="H51" s="17" t="n">
        <x:f>G51*F51</x:f>
        <x:v>559.98</x:v>
      </x:c>
      <x:c r="I51" s="22" t="str">
        <x:f>HYPERLINK("https://etp-aktiv.ru/catalog/materialy/podshipniki/2000116493-V811/","Открыть позицию")</x:f>
        <x:v>Открыть позицию</x:v>
      </x:c>
    </x:row>
    <x:row r="52" ht="28" customHeight="1">
      <x:c r="A52" s="16" t="str">
        <x:v>Кызылская ТЭЦ</x:v>
      </x:c>
      <x:c r="B52" s="16" t="str">
        <x:v>2000116630-V811</x:v>
      </x:c>
      <x:c r="C52" s="16" t="str">
        <x:v>ПОДШИПНИК 7522</x:v>
      </x:c>
      <x:c r="D52" s="16" t="str">
        <x:v>Подшипники</x:v>
      </x:c>
      <x:c r="E52" s="16" t="str">
        <x:v>ШТ</x:v>
      </x:c>
      <x:c r="F52" s="21" t="n">
        <x:v>8</x:v>
      </x:c>
      <x:c r="G52" s="17" t="n">
        <x:v>1341.3412</x:v>
      </x:c>
      <x:c r="H52" s="17" t="n">
        <x:f>G52*F52</x:f>
        <x:v>10730.7296</x:v>
      </x:c>
      <x:c r="I52" s="22" t="str">
        <x:f>HYPERLINK("https://etp-aktiv.ru/catalog/materialy/podshipniki/2000116630-V811/","Открыть позицию")</x:f>
        <x:v>Открыть позицию</x:v>
      </x:c>
    </x:row>
    <x:row r="53" ht="28" customHeight="1">
      <x:c r="A53" s="16" t="str">
        <x:v>Кызылская ТЭЦ</x:v>
      </x:c>
      <x:c r="B53" s="16" t="str">
        <x:v>2000116659-V811</x:v>
      </x:c>
      <x:c r="C53" s="16" t="str">
        <x:v>ПОДШИПНИК 7526</x:v>
      </x:c>
      <x:c r="D53" s="16" t="str">
        <x:v>Подшипники</x:v>
      </x:c>
      <x:c r="E53" s="16" t="str">
        <x:v>ШТ</x:v>
      </x:c>
      <x:c r="F53" s="21" t="n">
        <x:v>6</x:v>
      </x:c>
      <x:c r="G53" s="17" t="n">
        <x:v>1885.4002</x:v>
      </x:c>
      <x:c r="H53" s="17" t="n">
        <x:f>G53*F53</x:f>
        <x:v>11312.4012</x:v>
      </x:c>
      <x:c r="I53" s="22" t="str">
        <x:f>HYPERLINK("https://etp-aktiv.ru/catalog/materialy/podshipniki/2000116659-V811/","Открыть позицию")</x:f>
        <x:v>Открыть позицию</x:v>
      </x:c>
    </x:row>
    <x:row r="54" ht="28" customHeight="1">
      <x:c r="A54" s="16" t="str">
        <x:v>Кызылская ТЭЦ</x:v>
      </x:c>
      <x:c r="B54" s="16" t="str">
        <x:v>2000003907-V811</x:v>
      </x:c>
      <x:c r="C54" s="16" t="str">
        <x:v>ПОДШИПНИК 7607А</x:v>
      </x:c>
      <x:c r="D54" s="16" t="str">
        <x:v>Подшипники</x:v>
      </x:c>
      <x:c r="E54" s="16" t="str">
        <x:v>ШТ</x:v>
      </x:c>
      <x:c r="F54" s="21" t="n">
        <x:v>2</x:v>
      </x:c>
      <x:c r="G54" s="17" t="n">
        <x:v>152.3902</x:v>
      </x:c>
      <x:c r="H54" s="17" t="n">
        <x:f>G54*F54</x:f>
        <x:v>304.7804</x:v>
      </x:c>
      <x:c r="I54" s="22" t="str">
        <x:f>HYPERLINK("https://etp-aktiv.ru/catalog/materialy/podshipniki/2000003907-V811/","Открыть позицию")</x:f>
        <x:v>Открыть позицию</x:v>
      </x:c>
    </x:row>
    <x:row r="55" ht="28" customHeight="1">
      <x:c r="A55" s="16" t="str">
        <x:v>Кызылская ТЭЦ</x:v>
      </x:c>
      <x:c r="B55" s="16" t="str">
        <x:v>2000116506-V811</x:v>
      </x:c>
      <x:c r="C55" s="16" t="str">
        <x:v>ПОДШИПНИК 7612</x:v>
      </x:c>
      <x:c r="D55" s="16" t="str">
        <x:v>Подшипники</x:v>
      </x:c>
      <x:c r="E55" s="16" t="str">
        <x:v>ШТ</x:v>
      </x:c>
      <x:c r="F55" s="21" t="n">
        <x:v>1</x:v>
      </x:c>
      <x:c r="G55" s="17" t="n">
        <x:v>519.3661999999999</x:v>
      </x:c>
      <x:c r="H55" s="17" t="n">
        <x:f>G55*F55</x:f>
        <x:v>519.3661999999999</x:v>
      </x:c>
      <x:c r="I55" s="22" t="str">
        <x:f>HYPERLINK("https://etp-aktiv.ru/catalog/materialy/podshipniki/2000116506-V811/","Открыть позицию")</x:f>
        <x:v>Открыть позицию</x:v>
      </x:c>
    </x:row>
    <x:row r="56" ht="28" customHeight="1">
      <x:c r="A56" s="16" t="str">
        <x:v>Кызылская ТЭЦ</x:v>
      </x:c>
      <x:c r="B56" s="16" t="str">
        <x:v>2000115341-V811</x:v>
      </x:c>
      <x:c r="C56" s="16" t="str">
        <x:v>ПОДШИПНИК 7613</x:v>
      </x:c>
      <x:c r="D56" s="16" t="str">
        <x:v>Подшипники</x:v>
      </x:c>
      <x:c r="E56" s="16" t="str">
        <x:v>ШТ</x:v>
      </x:c>
      <x:c r="F56" s="21" t="n">
        <x:v>1</x:v>
      </x:c>
      <x:c r="G56" s="17" t="n">
        <x:v>588.8086</x:v>
      </x:c>
      <x:c r="H56" s="17" t="n">
        <x:f>G56*F56</x:f>
        <x:v>588.8086</x:v>
      </x:c>
      <x:c r="I56" s="22" t="str">
        <x:f>HYPERLINK("https://etp-aktiv.ru/catalog/materialy/podshipniki/2000115341-V811/","Открыть позицию")</x:f>
        <x:v>Открыть позицию</x:v>
      </x:c>
    </x:row>
    <x:row r="57" ht="28" customHeight="1">
      <x:c r="A57" s="16" t="str">
        <x:v>Кызылская ТЭЦ</x:v>
      </x:c>
      <x:c r="B57" s="16" t="str">
        <x:v>2000115340-V811</x:v>
      </x:c>
      <x:c r="C57" s="16" t="str">
        <x:v>ПОДШИПНИК 7712</x:v>
      </x:c>
      <x:c r="D57" s="16" t="str">
        <x:v>Подшипники</x:v>
      </x:c>
      <x:c r="E57" s="16" t="str">
        <x:v>ШТ</x:v>
      </x:c>
      <x:c r="F57" s="21" t="n">
        <x:v>2</x:v>
      </x:c>
      <x:c r="G57" s="17" t="n">
        <x:v>166.4812</x:v>
      </x:c>
      <x:c r="H57" s="17" t="n">
        <x:f>G57*F57</x:f>
        <x:v>332.9624</x:v>
      </x:c>
      <x:c r="I57" s="22" t="str">
        <x:f>HYPERLINK("https://etp-aktiv.ru/catalog/materialy/podshipniki/2000115340-V811/","Открыть позицию")</x:f>
        <x:v>Открыть позицию</x:v>
      </x:c>
    </x:row>
    <x:row r="58" ht="28" customHeight="1">
      <x:c r="A58" s="16" t="str">
        <x:v>Кызылская ТЭЦ</x:v>
      </x:c>
      <x:c r="B58" s="16" t="str">
        <x:v>2000116525-V811</x:v>
      </x:c>
      <x:c r="C58" s="16" t="str">
        <x:v>ПОДШИПНИК 7815</x:v>
      </x:c>
      <x:c r="D58" s="16" t="str">
        <x:v>Подшипники</x:v>
      </x:c>
      <x:c r="E58" s="16" t="str">
        <x:v>ШТ</x:v>
      </x:c>
      <x:c r="F58" s="21" t="n">
        <x:v>2</x:v>
      </x:c>
      <x:c r="G58" s="17" t="n">
        <x:v>621.2118</x:v>
      </x:c>
      <x:c r="H58" s="17" t="n">
        <x:f>G58*F58</x:f>
        <x:v>1242.4236</x:v>
      </x:c>
      <x:c r="I58" s="22" t="str">
        <x:f>HYPERLINK("https://etp-aktiv.ru/catalog/materialy/podshipniki/2000116525-V811/","Открыть позицию")</x:f>
        <x:v>Открыть позицию</x:v>
      </x:c>
    </x:row>
    <x:row r="59" ht="28" customHeight="1">
      <x:c r="A59" s="16" t="str">
        <x:v>Кызылская ТЭЦ</x:v>
      </x:c>
      <x:c r="B59" s="16" t="str">
        <x:v>2000000713-V811</x:v>
      </x:c>
      <x:c r="C59" s="16" t="str">
        <x:v>ПОДШИПНИК 80018</x:v>
      </x:c>
      <x:c r="D59" s="16" t="str">
        <x:v>Подшипники</x:v>
      </x:c>
      <x:c r="E59" s="16" t="str">
        <x:v>ШТ</x:v>
      </x:c>
      <x:c r="F59" s="21" t="n">
        <x:v>10</x:v>
      </x:c>
      <x:c r="G59" s="17" t="n">
        <x:v>14.5302</x:v>
      </x:c>
      <x:c r="H59" s="17" t="n">
        <x:f>G59*F59</x:f>
        <x:v>145.30200000000002</x:v>
      </x:c>
      <x:c r="I59" s="22" t="str">
        <x:f>HYPERLINK("https://etp-aktiv.ru/catalog/materialy/podshipniki/2000000713-V811/","Открыть позицию")</x:f>
        <x:v>Открыть позицию</x:v>
      </x:c>
    </x:row>
    <x:row r="60" ht="28" customHeight="1">
      <x:c r="A60" s="16" t="str">
        <x:v>Кызылская ТЭЦ</x:v>
      </x:c>
      <x:c r="B60" s="16" t="str">
        <x:v>2000116343-V811</x:v>
      </x:c>
      <x:c r="C60" s="16" t="str">
        <x:v>ПОДШИПНИК 8104</x:v>
      </x:c>
      <x:c r="D60" s="16" t="str">
        <x:v>Подшипники</x:v>
      </x:c>
      <x:c r="E60" s="16" t="str">
        <x:v>ШТ</x:v>
      </x:c>
      <x:c r="F60" s="21" t="n">
        <x:v>6</x:v>
      </x:c>
      <x:c r="G60" s="17" t="n">
        <x:v>46.33559999999999</x:v>
      </x:c>
      <x:c r="H60" s="17" t="n">
        <x:f>G60*F60</x:f>
        <x:v>278.01359999999994</x:v>
      </x:c>
      <x:c r="I60" s="22" t="str">
        <x:f>HYPERLINK("https://etp-aktiv.ru/catalog/materialy/podshipniki/2000116343-V811/","Открыть позицию")</x:f>
        <x:v>Открыть позицию</x:v>
      </x:c>
    </x:row>
    <x:row r="61" ht="28" customHeight="1">
      <x:c r="A61" s="16" t="str">
        <x:v>Кызылская ТЭЦ</x:v>
      </x:c>
      <x:c r="B61" s="16" t="str">
        <x:v>2000005194-V811</x:v>
      </x:c>
      <x:c r="C61" s="16" t="str">
        <x:v>ПОДШИПНИК 8114</x:v>
      </x:c>
      <x:c r="D61" s="16" t="str">
        <x:v>Подшипники</x:v>
      </x:c>
      <x:c r="E61" s="16" t="str">
        <x:v>ШТ</x:v>
      </x:c>
      <x:c r="F61" s="21" t="n">
        <x:v>4</x:v>
      </x:c>
      <x:c r="G61" s="17" t="n">
        <x:v>59.267599999999995</x:v>
      </x:c>
      <x:c r="H61" s="17" t="n">
        <x:f>G61*F61</x:f>
        <x:v>237.07039999999998</x:v>
      </x:c>
      <x:c r="I61" s="22" t="str">
        <x:f>HYPERLINK("https://etp-aktiv.ru/catalog/materialy/podshipniki/2000005194-V811/","Открыть позицию")</x:f>
        <x:v>Открыть позицию</x:v>
      </x:c>
    </x:row>
    <x:row r="62" ht="28" customHeight="1">
      <x:c r="A62" s="16" t="str">
        <x:v>Кызылская ТЭЦ</x:v>
      </x:c>
      <x:c r="B62" s="16" t="str">
        <x:v>2000116411-V811</x:v>
      </x:c>
      <x:c r="C62" s="16" t="str">
        <x:v>ПОДШИПНИК 986714</x:v>
      </x:c>
      <x:c r="D62" s="16" t="str">
        <x:v>Подшипники</x:v>
      </x:c>
      <x:c r="E62" s="16" t="str">
        <x:v>ШТ</x:v>
      </x:c>
      <x:c r="F62" s="21" t="n">
        <x:v>5</x:v>
      </x:c>
      <x:c r="G62" s="17" t="n">
        <x:v>366.24399999999997</x:v>
      </x:c>
      <x:c r="H62" s="17" t="n">
        <x:f>G62*F62</x:f>
        <x:v>1831.2199999999998</x:v>
      </x:c>
      <x:c r="I62" s="22" t="str">
        <x:f>HYPERLINK("https://etp-aktiv.ru/catalog/materialy/podshipniki/2000116411-V811/","Открыть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838c42d0a4ab40a1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Тыва: Изоляция, РТИ, огнеупорные и кислотоупорные материалы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Кызылская ТЭЦ</x:v>
      </x:c>
      <x:c r="B5" s="16" t="str">
        <x:v>2000150754-V811</x:v>
      </x:c>
      <x:c r="C5" s="16" t="str">
        <x:v>ШНУР 2С D25 ГОСТ6467-79</x:v>
      </x:c>
      <x:c r="D5" s="16" t="str">
        <x:v>Проч резино-тех изд</x:v>
      </x:c>
      <x:c r="E5" s="16" t="str">
        <x:v>КГ</x:v>
      </x:c>
      <x:c r="F5" s="21" t="n">
        <x:v>30</x:v>
      </x:c>
      <x:c r="G5" s="17" t="n">
        <x:v>186.09879999999998</x:v>
      </x:c>
      <x:c r="H5" s="17" t="n">
        <x:f>G5*F5</x:f>
        <x:v>5582.964</x:v>
      </x:c>
      <x:c r="I5" s="22" t="str">
        <x:f>HYPERLINK("https://etp-aktiv.ru/catalog/materialy/rezino-tekhnicheskie-izdeliya/2000150754-V811/","Открыть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e2fbf3d060634bcc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Тыва: Прочие специализированные материалы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Кызылская ТЭЦ</x:v>
      </x:c>
      <x:c r="B5" s="16" t="str">
        <x:v>2000044403-V811</x:v>
      </x:c>
      <x:c r="C5" s="16" t="str">
        <x:v>ФЛЯГА АЛЮМИНИЕВАЯ 35Л</x:v>
      </x:c>
      <x:c r="D5" s="16" t="str">
        <x:v>Тара, тарные матер</x:v>
      </x:c>
      <x:c r="E5" s="16" t="str">
        <x:v>ШТ</x:v>
      </x:c>
      <x:c r="F5" s="21" t="n">
        <x:v>18</x:v>
      </x:c>
      <x:c r="G5" s="17" t="n">
        <x:v>2894.9501999999998</x:v>
      </x:c>
      <x:c r="H5" s="17" t="n">
        <x:f>G5*F5</x:f>
        <x:v>52109.103599999995</x:v>
      </x:c>
      <x:c r="I5" s="22" t="str">
        <x:f>HYPERLINK("https://etp-aktiv.ru/catalog/materialy/tara/2000044403-V811/","Открыть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db2eca68f8de4a4d"/>
  </x:tableParts>
</x:worksheet>
</file>