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e00f12d33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8d64122994c2410b"/>
    <x:sheet xmlns:r="http://schemas.openxmlformats.org/officeDocument/2006/relationships" name="КВО и ЗИП" sheetId="2" r:id="R55b8c7bdba704eef"/>
    <x:sheet xmlns:r="http://schemas.openxmlformats.org/officeDocument/2006/relationships" name="Строительные материалы" sheetId="3" r:id="Rc4ca6d7300574a91"/>
    <x:sheet xmlns:r="http://schemas.openxmlformats.org/officeDocument/2006/relationships" name="Трубы и фитинги" sheetId="4" r:id="Ra4c6d3d5bd084c98"/>
    <x:sheet xmlns:r="http://schemas.openxmlformats.org/officeDocument/2006/relationships" name="Металлопрокат и сварка" sheetId="5" r:id="R5753c1a6178e4451"/>
    <x:sheet xmlns:r="http://schemas.openxmlformats.org/officeDocument/2006/relationships" name="Кабельно-проводниковая" sheetId="6" r:id="R22967d61c41d48b1"/>
    <x:sheet xmlns:r="http://schemas.openxmlformats.org/officeDocument/2006/relationships" name="Электрооборудование" sheetId="7" r:id="R2303f8a4ac1f4acf"/>
    <x:sheet xmlns:r="http://schemas.openxmlformats.org/officeDocument/2006/relationships" name="МРО механика и ЗИП" sheetId="8" r:id="Rfff570580523489f"/>
    <x:sheet xmlns:r="http://schemas.openxmlformats.org/officeDocument/2006/relationships" name="Изоляция РТИ огнеупоры" sheetId="9" r:id="Rd0cd6d75f28147a0"/>
    <x:sheet xmlns:r="http://schemas.openxmlformats.org/officeDocument/2006/relationships" name="Химматериалы" sheetId="10" r:id="R17659f8577fc4af8"/>
    <x:sheet xmlns:r="http://schemas.openxmlformats.org/officeDocument/2006/relationships" name="Авто и спецтехника" sheetId="11" r:id="R9c45f2af6c5c4c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"/>
    <x:numFmt numFmtId="202" formatCode="0.###"/>
    <x:numFmt numFmtId="203" formatCode="#,##0.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974b876fa4c23" /><Relationship Type="http://schemas.openxmlformats.org/officeDocument/2006/relationships/theme" Target="/xl/theme/theme1.xml" Id="R7bb488a78af34e7c" /><Relationship Type="http://schemas.openxmlformats.org/officeDocument/2006/relationships/sharedStrings" Target="/xl/sharedStrings.xml" Id="R6efa7fcb601c4e13" /><Relationship Type="http://schemas.openxmlformats.org/officeDocument/2006/relationships/worksheet" Target="/xl/worksheets/sheet1.xml" Id="R8d64122994c2410b" /><Relationship Type="http://schemas.openxmlformats.org/officeDocument/2006/relationships/worksheet" Target="/xl/worksheets/sheet2.xml" Id="R55b8c7bdba704eef" /><Relationship Type="http://schemas.openxmlformats.org/officeDocument/2006/relationships/worksheet" Target="/xl/worksheets/sheet3.xml" Id="Rc4ca6d7300574a91" /><Relationship Type="http://schemas.openxmlformats.org/officeDocument/2006/relationships/worksheet" Target="/xl/worksheets/sheet4.xml" Id="Ra4c6d3d5bd084c98" /><Relationship Type="http://schemas.openxmlformats.org/officeDocument/2006/relationships/worksheet" Target="/xl/worksheets/sheet5.xml" Id="R5753c1a6178e4451" /><Relationship Type="http://schemas.openxmlformats.org/officeDocument/2006/relationships/worksheet" Target="/xl/worksheets/sheet6.xml" Id="R22967d61c41d48b1" /><Relationship Type="http://schemas.openxmlformats.org/officeDocument/2006/relationships/worksheet" Target="/xl/worksheets/sheet7.xml" Id="R2303f8a4ac1f4acf" /><Relationship Type="http://schemas.openxmlformats.org/officeDocument/2006/relationships/worksheet" Target="/xl/worksheets/sheet8.xml" Id="Rfff570580523489f" /><Relationship Type="http://schemas.openxmlformats.org/officeDocument/2006/relationships/worksheet" Target="/xl/worksheets/sheet9.xml" Id="Rd0cd6d75f28147a0" /><Relationship Type="http://schemas.openxmlformats.org/officeDocument/2006/relationships/worksheet" Target="/xl/worksheets/sheet10.xml" Id="R17659f8577fc4af8" /><Relationship Type="http://schemas.openxmlformats.org/officeDocument/2006/relationships/worksheet" Target="/xl/worksheets/sheet11.xml" Id="R9c45f2af6c5c4c9e" /></Relationships>
</file>

<file path=xl/tables/table1.xml><?xml version="1.0" encoding="utf-8"?>
<x:table xmlns:x="http://schemas.openxmlformats.org/spreadsheetml/2006/main" id="1" name="CategorySummary" displayName="CategorySummary" ref="A4:F14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9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3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1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1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8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3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28ad5f03254c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e33c4acdb7e481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802eead69d04b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8e1aebe946f46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1c3e46c8b1e456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a63b846b4074cc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5c443c4642ad41e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4f0318c0a0ca437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9bf8826d557c48f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d1d7a9afbfbf493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d8b0ffdbbbc941f2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Хакасия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Котельно-вспомогательное оборудование и ЗИП</x:v>
      </x:c>
      <x:c r="B5" s="16" t="str">
        <x:v>КВО и ЗИП</x:v>
      </x:c>
      <x:c r="C5" s="16" t="n">
        <x:v>3</x:v>
      </x:c>
      <x:c r="D5" s="16" t="str">
        <x:v>Абаканская ТЭЦ</x:v>
      </x:c>
      <x:c r="E5" s="17" t="n">
        <x:v>301936.81179999997</x:v>
      </x:c>
      <x:c r="F5" s="16" t="str">
        <x:v>Существующая/расширенная группа</x:v>
      </x:c>
    </x:row>
    <x:row r="6" ht="58" customHeight="1">
      <x:c r="A6" s="16" t="str">
        <x:v>Строительные материалы и ЖБИ</x:v>
      </x:c>
      <x:c r="B6" s="16" t="str">
        <x:v>Строительные материалы</x:v>
      </x:c>
      <x:c r="C6" s="16" t="n">
        <x:v>1</x:v>
      </x:c>
      <x:c r="D6" s="16" t="str">
        <x:v>Абаканская ТЭЦ</x:v>
      </x:c>
      <x:c r="E6" s="17" t="n">
        <x:v>25.8152</x:v>
      </x:c>
      <x:c r="F6" s="16" t="str">
        <x:v>Существующая/расширенная группа</x:v>
      </x:c>
    </x:row>
    <x:row r="7" ht="58" customHeight="1">
      <x:c r="A7" s="16" t="str">
        <x:v>Трубы, фитинги, трубопроводная арматура и ОПС</x:v>
      </x:c>
      <x:c r="B7" s="16" t="str">
        <x:v>Трубы и фитинги</x:v>
      </x:c>
      <x:c r="C7" s="16" t="n">
        <x:v>91</x:v>
      </x:c>
      <x:c r="D7" s="16" t="str">
        <x:v>Абаканская ТЭЦ, Южно-Сибирская теплосетевая компания</x:v>
      </x:c>
      <x:c r="E7" s="17" t="n">
        <x:v>13270938.857078202</x:v>
      </x:c>
      <x:c r="F7" s="16" t="str">
        <x:v>Существующая/расширенная группа</x:v>
      </x:c>
    </x:row>
    <x:row r="8" ht="58" customHeight="1">
      <x:c r="A8" s="16" t="str">
        <x:v>Металлопрокат, металлоконструкции и сварка</x:v>
      </x:c>
      <x:c r="B8" s="16" t="str">
        <x:v>Металлопрокат и сварка</x:v>
      </x:c>
      <x:c r="C8" s="16" t="n">
        <x:v>30</x:v>
      </x:c>
      <x:c r="D8" s="16" t="str">
        <x:v>Абаканская ТЭЦ, Южно-Сибирская теплосетевая компания</x:v>
      </x:c>
      <x:c r="E8" s="17" t="n">
        <x:v>553823.609099</x:v>
      </x:c>
      <x:c r="F8" s="16" t="str">
        <x:v>Существующая/расширенная группа</x:v>
      </x:c>
    </x:row>
    <x:row r="9" ht="58" customHeight="1">
      <x:c r="A9" s="16" t="str">
        <x:v>Кабельно-проводниковая продукция</x:v>
      </x:c>
      <x:c r="B9" s="16" t="str">
        <x:v>Кабельно-проводниковая</x:v>
      </x:c>
      <x:c r="C9" s="16" t="n">
        <x:v>12</x:v>
      </x:c>
      <x:c r="D9" s="16" t="str">
        <x:v>Абаканская ТЭЦ</x:v>
      </x:c>
      <x:c r="E9" s="17" t="n">
        <x:v>34141.366488600004</x:v>
      </x:c>
      <x:c r="F9" s="16" t="str">
        <x:v>Существующая/расширенная группа</x:v>
      </x:c>
    </x:row>
    <x:row r="10" ht="58" customHeight="1">
      <x:c r="A10" s="16" t="str">
        <x:v>Электрооборудование, КИПиА и связь</x:v>
      </x:c>
      <x:c r="B10" s="16" t="str">
        <x:v>Электрооборудование</x:v>
      </x:c>
      <x:c r="C10" s="16" t="n">
        <x:v>11</x:v>
      </x:c>
      <x:c r="D10" s="16" t="str">
        <x:v>Абаканская ТЭЦ, Южно-Сибирская теплосетевая компания</x:v>
      </x:c>
      <x:c r="E10" s="17" t="n">
        <x:v>316010.89650000003</x:v>
      </x:c>
      <x:c r="F10" s="16" t="str">
        <x:v>Существующая/расширенная группа</x:v>
      </x:c>
    </x:row>
    <x:row r="11" ht="58" customHeight="1">
      <x:c r="A11" s="16" t="str">
        <x:v>МРО, механическое оборудование и ЗИП</x:v>
      </x:c>
      <x:c r="B11" s="16" t="str">
        <x:v>МРО механика и ЗИП</x:v>
      </x:c>
      <x:c r="C11" s="16" t="n">
        <x:v>77</x:v>
      </x:c>
      <x:c r="D11" s="16" t="str">
        <x:v>Абаканская ТЭЦ, Южно-Сибирская теплосетевая компания</x:v>
      </x:c>
      <x:c r="E11" s="17" t="n">
        <x:v>1228677.2988</x:v>
      </x:c>
      <x:c r="F11" s="16" t="str">
        <x:v>Существующая/расширенная группа</x:v>
      </x:c>
    </x:row>
    <x:row r="12" ht="58" customHeight="1">
      <x:c r="A12" s="16" t="str">
        <x:v>Изоляция, РТИ, огнеупорные и кислотоупорные материалы</x:v>
      </x:c>
      <x:c r="B12" s="16" t="str">
        <x:v>Изоляция РТИ огнеупоры</x:v>
      </x:c>
      <x:c r="C12" s="16" t="n">
        <x:v>27</x:v>
      </x:c>
      <x:c r="D12" s="16" t="str">
        <x:v>Абаканская ТЭЦ, Южно-Сибирская теплосетевая компания</x:v>
      </x:c>
      <x:c r="E12" s="17" t="n">
        <x:v>247419.13174</x:v>
      </x:c>
      <x:c r="F12" s="16" t="str">
        <x:v>Существующая/расширенная группа</x:v>
      </x:c>
    </x:row>
    <x:row r="13" ht="58" customHeight="1">
      <x:c r="A13" s="16" t="str">
        <x:v>Химические материалы, ЛКМ и лаборатория</x:v>
      </x:c>
      <x:c r="B13" s="16" t="str">
        <x:v>Химматериалы</x:v>
      </x:c>
      <x:c r="C13" s="16" t="n">
        <x:v>4</x:v>
      </x:c>
      <x:c r="D13" s="16" t="str">
        <x:v>Абаканская ТЭЦ</x:v>
      </x:c>
      <x:c r="E13" s="17" t="n">
        <x:v>311045.91176359996</x:v>
      </x:c>
      <x:c r="F13" s="16" t="str">
        <x:v>Существующая/расширенная группа</x:v>
      </x:c>
    </x:row>
    <x:row r="14" ht="58" customHeight="1">
      <x:c r="A14" s="16" t="str">
        <x:v>Авто- и спецтехника: запасные части</x:v>
      </x:c>
      <x:c r="B14" s="16" t="str">
        <x:v>Авто и спецтехника</x:v>
      </x:c>
      <x:c r="C14" s="16" t="n">
        <x:v>2</x:v>
      </x:c>
      <x:c r="D14" s="16" t="str">
        <x:v>Южно-Сибирская теплосетевая компания</x:v>
      </x:c>
      <x:c r="E14" s="17" t="n">
        <x:v>263656.4204</x:v>
      </x:c>
      <x:c r="F14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7228ad5f03254c2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2000562363-VH11</x:v>
      </x:c>
      <x:c r="C5" s="16" t="str">
        <x:v>КОНВЕКТОР СТАЛЬНОЙ 1 СЕКЦ КСК 20-2,941П</x:v>
      </x:c>
      <x:c r="D5" s="16" t="str">
        <x:v>ЗЧ к КВО</x:v>
      </x:c>
      <x:c r="E5" s="16" t="str">
        <x:v>ШТ</x:v>
      </x:c>
      <x:c r="F5" s="21" t="n">
        <x:v>10</x:v>
      </x:c>
      <x:c r="G5" s="17" t="n">
        <x:v>6331.7146</x:v>
      </x:c>
      <x:c r="H5" s="17" t="n">
        <x:f>G5*F5</x:f>
        <x:v>63317.146</x:v>
      </x:c>
      <x:c r="I5" s="22" t="str">
        <x:f>HYPERLINK("https://etp-aktiv.ru/catalog/materialy/zapasnye-chasti-osnovnogo-ehnergeticheskogo-oborudovaniya/2000562363-VH11/","Открыть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2000537386-VH11</x:v>
      </x:c>
      <x:c r="C6" s="16" t="str">
        <x:v>ТЭН-200А 13/1,25 Z 220 Ф.2 R30</x:v>
      </x:c>
      <x:c r="D6" s="16" t="str">
        <x:v>ЗЧ к КВО</x:v>
      </x:c>
      <x:c r="E6" s="16" t="str">
        <x:v>ШТ</x:v>
      </x:c>
      <x:c r="F6" s="21" t="n">
        <x:v>1</x:v>
      </x:c>
      <x:c r="G6" s="17" t="n">
        <x:v>1070.4768000000001</x:v>
      </x:c>
      <x:c r="H6" s="17" t="n">
        <x:f>G6*F6</x:f>
        <x:v>1070.4768000000001</x:v>
      </x:c>
      <x:c r="I6" s="22" t="str">
        <x:f>HYPERLINK("https://etp-aktiv.ru/catalog/materialy/zapasnye-chasti-osnovnogo-ehnergeticheskogo-oborudovaniya/2000537386-VH11/","Открыть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2000590186-VH11</x:v>
      </x:c>
      <x:c r="C7" s="16" t="str">
        <x:v>УЗЕЛ КЛАПАНА 726.100.000А</x:v>
      </x:c>
      <x:c r="D7" s="16" t="str">
        <x:v>ЗЧ к КВО</x:v>
      </x:c>
      <x:c r="E7" s="16" t="str">
        <x:v>ШТ</x:v>
      </x:c>
      <x:c r="F7" s="21" t="n">
        <x:v>3</x:v>
      </x:c>
      <x:c r="G7" s="17" t="n">
        <x:v>79183.063</x:v>
      </x:c>
      <x:c r="H7" s="17" t="n">
        <x:f>G7*F7</x:f>
        <x:v>237549.18899999998</x:v>
      </x:c>
      <x:c r="I7" s="22" t="str">
        <x:f>HYPERLINK("https://etp-aktiv.ru/catalog/materialy/zapasnye-chasti-osnovnogo-ehnergeticheskogo-oborudovaniya/2000590186-VH11/","Открыть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e33c4acdb7e481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2000551535-VH11</x:v>
      </x:c>
      <x:c r="C5" s="16" t="str">
        <x:v>ВИНТ САМОНАРЕЗАЮЩИЙ УНИВЕРСАЛЬН PZ1 3*40</x:v>
      </x:c>
      <x:c r="D5" s="16" t="str">
        <x:v>Проч строит матер-ы</x:v>
      </x:c>
      <x:c r="E5" s="16" t="str">
        <x:v>ШТ</x:v>
      </x:c>
      <x:c r="F5" s="21" t="n">
        <x:v>92</x:v>
      </x:c>
      <x:c r="G5" s="17" t="n">
        <x:v>0.2806</x:v>
      </x:c>
      <x:c r="H5" s="17" t="n">
        <x:f>G5*F5</x:f>
        <x:v>25.8152</x:v>
      </x:c>
      <x:c r="I5" s="22" t="str">
        <x:f>HYPERLINK("https://etp-aktiv.ru/catalog/materialy/stroitelnye-materialy/2000551535-VH11/","Открыть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802eead69d04b4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2000582367-VH11</x:v>
      </x:c>
      <x:c r="C5" s="16" t="str">
        <x:v>ЗАДВИЖКА 30С964НЖ DN1000 PN25 Э/П ФЛ А</x:v>
      </x:c>
      <x:c r="D5" s="16" t="str">
        <x:v>Задвиж/клапан стальн</x:v>
      </x:c>
      <x:c r="E5" s="16" t="str">
        <x:v>ШТ</x:v>
      </x:c>
      <x:c r="F5" s="21" t="n">
        <x:v>1</x:v>
      </x:c>
      <x:c r="G5" s="17" t="n">
        <x:v>1399950</x:v>
      </x:c>
      <x:c r="H5" s="17" t="n">
        <x:f>G5*F5</x:f>
        <x:v>1399950</x:v>
      </x:c>
      <x:c r="I5" s="22" t="str">
        <x:f>HYPERLINK("https://etp-aktiv.ru/catalog/materialy/truboprovodnaya-armatura-i-komplektuyushchie/2000582367-VH11/","Открыть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2000539437-VH11</x:v>
      </x:c>
      <x:c r="C6" s="16" t="str">
        <x:v>ЗАДВИЖКА 30С964НЖ DN800 PN25 Э/П ФЛ А</x:v>
      </x:c>
      <x:c r="D6" s="16" t="str">
        <x:v>Задвиж/клапан стальн</x:v>
      </x:c>
      <x:c r="E6" s="16" t="str">
        <x:v>ШТ</x:v>
      </x:c>
      <x:c r="F6" s="21" t="n">
        <x:v>1</x:v>
      </x:c>
      <x:c r="G6" s="17" t="n">
        <x:v>661087.5122</x:v>
      </x:c>
      <x:c r="H6" s="17" t="n">
        <x:f>G6*F6</x:f>
        <x:v>661087.5122</x:v>
      </x:c>
      <x:c r="I6" s="22" t="str">
        <x:f>HYPERLINK("https://etp-aktiv.ru/catalog/materialy/truboprovodnaya-armatura-i-komplektuyushchie/2000539437-VH11/","Открыть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2000736786-VH11</x:v>
      </x:c>
      <x:c r="C7" s="16" t="str">
        <x:v>КЛАПАН 1195-50-М DN50 PN137 РП ПП</x:v>
      </x:c>
      <x:c r="D7" s="16" t="str">
        <x:v>Трубопр арматура в/д</x:v>
      </x:c>
      <x:c r="E7" s="16" t="str">
        <x:v>ШТ</x:v>
      </x:c>
      <x:c r="F7" s="21" t="n">
        <x:v>2</x:v>
      </x:c>
      <x:c r="G7" s="17" t="n">
        <x:v>57708.818199999994</x:v>
      </x:c>
      <x:c r="H7" s="17" t="n">
        <x:f>G7*F7</x:f>
        <x:v>115417.63639999999</x:v>
      </x:c>
      <x:c r="I7" s="22" t="str">
        <x:f>HYPERLINK("https://etp-aktiv.ru/catalog/materialy/truboprovodnaya-armatura-i-komplektuyushchie/2000736786-VH11/","Открыть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2000539596-VH11</x:v>
      </x:c>
      <x:c r="C8" s="16" t="str">
        <x:v>КЛАПАН 15С18П DN40 PN25 Р/П</x:v>
      </x:c>
      <x:c r="D8" s="16" t="str">
        <x:v>Задвиж/клапан стальн</x:v>
      </x:c>
      <x:c r="E8" s="16" t="str">
        <x:v>ШТ</x:v>
      </x:c>
      <x:c r="F8" s="21" t="n">
        <x:v>1</x:v>
      </x:c>
      <x:c r="G8" s="17" t="n">
        <x:v>5199.7742</x:v>
      </x:c>
      <x:c r="H8" s="17" t="n">
        <x:f>G8*F8</x:f>
        <x:v>5199.7742</x:v>
      </x:c>
      <x:c r="I8" s="22" t="str">
        <x:f>HYPERLINK("https://etp-aktiv.ru/catalog/materialy/truboprovodnaya-armatura-i-komplektuyushchie/2000539596-VH11/","Открыть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2000654736-VH11</x:v>
      </x:c>
      <x:c r="C9" s="16" t="str">
        <x:v>КЛАПАН ПРЕД КЛАП 392-175/95-26</x:v>
      </x:c>
      <x:c r="D9" s="16" t="str">
        <x:v>ЗЧ трубопр арматуры</x:v>
      </x:c>
      <x:c r="E9" s="16" t="str">
        <x:v>ШТ</x:v>
      </x:c>
      <x:c r="F9" s="21" t="n">
        <x:v>2</x:v>
      </x:c>
      <x:c r="G9" s="17" t="n">
        <x:v>13637.16</x:v>
      </x:c>
      <x:c r="H9" s="17" t="n">
        <x:f>G9*F9</x:f>
        <x:v>27274.32</x:v>
      </x:c>
      <x:c r="I9" s="22" t="str">
        <x:f>HYPERLINK("https://etp-aktiv.ru/catalog/materialy/truboprovodnaya-armatura-i-komplektuyushchie/2000654736-VH11/","Открыть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2000627918-VH11</x:v>
      </x:c>
      <x:c r="C10" s="16" t="str">
        <x:v>ОТВОД 90° 17Г1С DN820*9 ГОСТ30753-2001</x:v>
      </x:c>
      <x:c r="D10" s="16" t="str">
        <x:v>Детали фасонные</x:v>
      </x:c>
      <x:c r="E10" s="16" t="str">
        <x:v>ШТ</x:v>
      </x:c>
      <x:c r="F10" s="21" t="n">
        <x:v>19</x:v>
      </x:c>
      <x:c r="G10" s="17" t="n">
        <x:v>39322.7716</x:v>
      </x:c>
      <x:c r="H10" s="17" t="n">
        <x:f>G10*F10</x:f>
        <x:v>747132.6604</x:v>
      </x:c>
      <x:c r="I10" s="22" t="str">
        <x:f>HYPERLINK("https://etp-aktiv.ru/catalog/materialy/truboprovody/2000627918-VH11/","Открыть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2000735828-VH11</x:v>
      </x:c>
      <x:c r="C11" s="16" t="str">
        <x:v>ОТВОД 90° СТ10 530*10 ГОСТ17375-2001</x:v>
      </x:c>
      <x:c r="D11" s="16" t="str">
        <x:v>Детали фасонные</x:v>
      </x:c>
      <x:c r="E11" s="16" t="str">
        <x:v>ШТ</x:v>
      </x:c>
      <x:c r="F11" s="21" t="n">
        <x:v>6</x:v>
      </x:c>
      <x:c r="G11" s="17" t="n">
        <x:v>21306.324</x:v>
      </x:c>
      <x:c r="H11" s="17" t="n">
        <x:f>G11*F11</x:f>
        <x:v>127837.944</x:v>
      </x:c>
      <x:c r="I11" s="22" t="str">
        <x:f>HYPERLINK("https://etp-aktiv.ru/catalog/materialy/truboprovody/2000735828-VH11/","Открыть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2000284601-VH11</x:v>
      </x:c>
      <x:c r="C12" s="16" t="str">
        <x:v>ОТВОД 90° СТ20 273*8 PN16 R1,5</x:v>
      </x:c>
      <x:c r="D12" s="16" t="str">
        <x:v>Детали фасонные</x:v>
      </x:c>
      <x:c r="E12" s="16" t="str">
        <x:v>ШТ</x:v>
      </x:c>
      <x:c r="F12" s="21" t="n">
        <x:v>0</x:v>
      </x:c>
      <x:c r="G12" s="17" t="n">
        <x:v>931.165</x:v>
      </x:c>
      <x:c r="H12" s="17" t="n">
        <x:f>G12*F12</x:f>
        <x:v>0</x:v>
      </x:c>
      <x:c r="I12" s="22" t="str">
        <x:f>HYPERLINK("https://etp-aktiv.ru/catalog/materialy/truboprovody/2000284601-VH11/","Открыть позицию")</x:f>
        <x:v>Открыть позицию</x:v>
      </x:c>
    </x:row>
    <x:row r="13" ht="28" customHeight="1">
      <x:c r="A13" s="16" t="str">
        <x:v>Абаканская ТЭЦ</x:v>
      </x:c>
      <x:c r="B13" s="16" t="str">
        <x:v>2000829430-VH11</x:v>
      </x:c>
      <x:c r="C13" s="16" t="str">
        <x:v>ОТВОД 90° СТ20 377*10 ГОСТ30753-2001</x:v>
      </x:c>
      <x:c r="D13" s="16" t="str">
        <x:v>Детали фасонные</x:v>
      </x:c>
      <x:c r="E13" s="16" t="str">
        <x:v>ШТ</x:v>
      </x:c>
      <x:c r="F13" s="21" t="n">
        <x:v>2</x:v>
      </x:c>
      <x:c r="G13" s="17" t="n">
        <x:v>11940.75</x:v>
      </x:c>
      <x:c r="H13" s="17" t="n">
        <x:f>G13*F13</x:f>
        <x:v>23881.5</x:v>
      </x:c>
      <x:c r="I13" s="22" t="str">
        <x:f>HYPERLINK("https://etp-aktiv.ru/catalog/materialy/truboprovody/2000829430-VH11/","Открыть позицию")</x:f>
        <x:v>Открыть позицию</x:v>
      </x:c>
    </x:row>
    <x:row r="14" ht="28" customHeight="1">
      <x:c r="A14" s="16" t="str">
        <x:v>Абаканская ТЭЦ</x:v>
      </x:c>
      <x:c r="B14" s="16" t="str">
        <x:v>2000165028-VH11</x:v>
      </x:c>
      <x:c r="C14" s="16" t="str">
        <x:v>ОТВОД 90° СТ20 DN76 3,5 ГОСТ17380-01</x:v>
      </x:c>
      <x:c r="D14" s="16" t="str">
        <x:v>Детали фасонные</x:v>
      </x:c>
      <x:c r="E14" s="16" t="str">
        <x:v>ШТ</x:v>
      </x:c>
      <x:c r="F14" s="21" t="n">
        <x:v>5</x:v>
      </x:c>
      <x:c r="G14" s="17" t="n">
        <x:v>174.9968</x:v>
      </x:c>
      <x:c r="H14" s="17" t="n">
        <x:f>G14*F14</x:f>
        <x:v>874.984</x:v>
      </x:c>
      <x:c r="I14" s="22" t="str">
        <x:f>HYPERLINK("https://etp-aktiv.ru/catalog/materialy/truboprovody/2000165028-VH11/","Открыть позицию")</x:f>
        <x:v>Открыть позицию</x:v>
      </x:c>
    </x:row>
    <x:row r="15" ht="28" customHeight="1">
      <x:c r="A15" s="16" t="str">
        <x:v>Абаканская ТЭЦ</x:v>
      </x:c>
      <x:c r="B15" s="16" t="str">
        <x:v>2000140262-VH11</x:v>
      </x:c>
      <x:c r="C15" s="16" t="str">
        <x:v>ОТВОД 90° СТ20 DN76 4 ГОСТ17375-01</x:v>
      </x:c>
      <x:c r="D15" s="16" t="str">
        <x:v>Детали фасонные</x:v>
      </x:c>
      <x:c r="E15" s="16" t="str">
        <x:v>ШТ</x:v>
      </x:c>
      <x:c r="F15" s="21" t="n">
        <x:v>26</x:v>
      </x:c>
      <x:c r="G15" s="17" t="n">
        <x:v>170.2632</x:v>
      </x:c>
      <x:c r="H15" s="17" t="n">
        <x:f>G15*F15</x:f>
        <x:v>4426.8432</x:v>
      </x:c>
      <x:c r="I15" s="22" t="str">
        <x:f>HYPERLINK("https://etp-aktiv.ru/catalog/materialy/truboprovody/2000140262-VH11/","Открыть позицию")</x:f>
        <x:v>Открыть позицию</x:v>
      </x:c>
    </x:row>
    <x:row r="16" ht="28" customHeight="1">
      <x:c r="A16" s="16" t="str">
        <x:v>Абаканская ТЭЦ</x:v>
      </x:c>
      <x:c r="B16" s="16" t="str">
        <x:v>2000568215-VH11</x:v>
      </x:c>
      <x:c r="C16" s="16" t="str">
        <x:v>ОТВОД П 90° 09Г2С 377*10 ГОСТ17375-01</x:v>
      </x:c>
      <x:c r="D16" s="16" t="str">
        <x:v>Детали фасонные</x:v>
      </x:c>
      <x:c r="E16" s="16" t="str">
        <x:v>ШТ</x:v>
      </x:c>
      <x:c r="F16" s="21" t="n">
        <x:v>0</x:v>
      </x:c>
      <x:c r="G16" s="17" t="n">
        <x:v>5123.817</x:v>
      </x:c>
      <x:c r="H16" s="17" t="n">
        <x:f>G16*F16</x:f>
        <x:v>0</x:v>
      </x:c>
      <x:c r="I16" s="22" t="str">
        <x:f>HYPERLINK("https://etp-aktiv.ru/catalog/materialy/truboprovody/2000568215-VH11/","Открыть позицию")</x:f>
        <x:v>Открыть позицию</x:v>
      </x:c>
    </x:row>
    <x:row r="17" ht="28" customHeight="1">
      <x:c r="A17" s="16" t="str">
        <x:v>Абаканская ТЭЦ</x:v>
      </x:c>
      <x:c r="B17" s="16" t="str">
        <x:v>2000701298-VH11</x:v>
      </x:c>
      <x:c r="C17" s="16" t="str">
        <x:v>ПЕРЕХОД К 17Г1С 1220*14-1020*14 ТС585-29</x:v>
      </x:c>
      <x:c r="D17" s="16" t="str">
        <x:v>Детали фасонные</x:v>
      </x:c>
      <x:c r="E17" s="16" t="str">
        <x:v>ШТ</x:v>
      </x:c>
      <x:c r="F17" s="21" t="n">
        <x:v>2</x:v>
      </x:c>
      <x:c r="G17" s="17" t="n">
        <x:v>61291.21399999999</x:v>
      </x:c>
      <x:c r="H17" s="17" t="n">
        <x:f>G17*F17</x:f>
        <x:v>122582.42799999999</x:v>
      </x:c>
      <x:c r="I17" s="22" t="str">
        <x:f>HYPERLINK("https://etp-aktiv.ru/catalog/materialy/truboprovody/2000701298-VH11/","Открыть позицию")</x:f>
        <x:v>Открыть позицию</x:v>
      </x:c>
    </x:row>
    <x:row r="18" ht="28" customHeight="1">
      <x:c r="A18" s="16" t="str">
        <x:v>Абаканская ТЭЦ</x:v>
      </x:c>
      <x:c r="B18" s="16" t="str">
        <x:v>2000629909-VH11</x:v>
      </x:c>
      <x:c r="C18" s="16" t="str">
        <x:v>ТРОЙНИК 17Г1С 1220*25 720 18 163 2,5</x:v>
      </x:c>
      <x:c r="D18" s="16" t="str">
        <x:v>Детали фасонные</x:v>
      </x:c>
      <x:c r="E18" s="16" t="str">
        <x:v>ШТ</x:v>
      </x:c>
      <x:c r="F18" s="21" t="n">
        <x:v>1</x:v>
      </x:c>
      <x:c r="G18" s="17" t="n">
        <x:v>102213.857</x:v>
      </x:c>
      <x:c r="H18" s="17" t="n">
        <x:f>G18*F18</x:f>
        <x:v>102213.857</x:v>
      </x:c>
      <x:c r="I18" s="22" t="str">
        <x:f>HYPERLINK("https://etp-aktiv.ru/catalog/materialy/truboprovody/2000629909-VH11/","Открыть позицию")</x:f>
        <x:v>Открыть позицию</x:v>
      </x:c>
    </x:row>
    <x:row r="19" ht="28" customHeight="1">
      <x:c r="A19" s="16" t="str">
        <x:v>Абаканская ТЭЦ</x:v>
      </x:c>
      <x:c r="B19" s="16" t="str">
        <x:v>2000555286-VH11</x:v>
      </x:c>
      <x:c r="C19" s="16" t="str">
        <x:v>ТРОЙНИК 17Г1С 720*18-720*11 ТС590.000-25</x:v>
      </x:c>
      <x:c r="D19" s="16" t="str">
        <x:v>Детали фасонные</x:v>
      </x:c>
      <x:c r="E19" s="16" t="str">
        <x:v>ШТ</x:v>
      </x:c>
      <x:c r="F19" s="21" t="n">
        <x:v>1</x:v>
      </x:c>
      <x:c r="G19" s="17" t="n">
        <x:v>33598.799999999996</x:v>
      </x:c>
      <x:c r="H19" s="17" t="n">
        <x:f>G19*F19</x:f>
        <x:v>33598.799999999996</x:v>
      </x:c>
      <x:c r="I19" s="22" t="str">
        <x:f>HYPERLINK("https://etp-aktiv.ru/catalog/materialy/truboprovody/2000555286-VH11/","Открыть позицию")</x:f>
        <x:v>Открыть позицию</x:v>
      </x:c>
    </x:row>
    <x:row r="20" ht="28" customHeight="1">
      <x:c r="A20" s="16" t="str">
        <x:v>Абаканская ТЭЦ</x:v>
      </x:c>
      <x:c r="B20" s="16" t="str">
        <x:v>2000159910-VH11</x:v>
      </x:c>
      <x:c r="C20" s="16" t="str">
        <x:v>ТРУБА Б/Ш СТ20 Г/Д 219*6 ГОСТ8732-78</x:v>
      </x:c>
      <x:c r="D20" s="16" t="str">
        <x:v>Трубы черные бесшов</x:v>
      </x:c>
      <x:c r="E20" s="16" t="str">
        <x:v>Т</x:v>
      </x:c>
      <x:c r="F20" s="29" t="n">
        <x:v>0.38</x:v>
      </x:c>
      <x:c r="G20" s="17" t="n">
        <x:v>87496.875</x:v>
      </x:c>
      <x:c r="H20" s="17" t="n">
        <x:f>G20*F20</x:f>
        <x:v>33248.8125</x:v>
      </x:c>
      <x:c r="I20" s="22" t="str">
        <x:f>HYPERLINK("https://etp-aktiv.ru/catalog/materialy/truby-stalnye-i-polimernye/2000159910-VH11/","Открыть позицию")</x:f>
        <x:v>Открыть позицию</x:v>
      </x:c>
    </x:row>
    <x:row r="21" ht="28" customHeight="1">
      <x:c r="A21" s="16" t="str">
        <x:v>Абаканская ТЭЦ</x:v>
      </x:c>
      <x:c r="B21" s="16" t="str">
        <x:v>2000560241-VH11</x:v>
      </x:c>
      <x:c r="C21" s="16" t="str">
        <x:v>ТРУБА В-СТ20 38*3,5 ГОСТ8733-74</x:v>
      </x:c>
      <x:c r="D21" s="16" t="str">
        <x:v>Трубы черные бесшов</x:v>
      </x:c>
      <x:c r="E21" s="16" t="str">
        <x:v>Т</x:v>
      </x:c>
      <x:c r="F21" s="29" t="n">
        <x:v>0.912</x:v>
      </x:c>
      <x:c r="G21" s="17" t="n">
        <x:v>102482.58639999999</x:v>
      </x:c>
      <x:c r="H21" s="17" t="n">
        <x:f>G21*F21</x:f>
        <x:v>93464.11879679999</x:v>
      </x:c>
      <x:c r="I21" s="22" t="str">
        <x:f>HYPERLINK("https://etp-aktiv.ru/catalog/materialy/truby-stalnye-i-polimernye/2000560241-VH11/","Открыть позицию")</x:f>
        <x:v>Открыть позицию</x:v>
      </x:c>
    </x:row>
    <x:row r="22" ht="28" customHeight="1">
      <x:c r="A22" s="16" t="str">
        <x:v>Абаканская ТЭЦ</x:v>
      </x:c>
      <x:c r="B22" s="16" t="str">
        <x:v>2000566563-VH11</x:v>
      </x:c>
      <x:c r="C22" s="16" t="str">
        <x:v>ТРУБА В-СТ4СП 159*4,5 ГОСТ8731-74</x:v>
      </x:c>
      <x:c r="D22" s="16" t="str">
        <x:v>Трубы черные бесшов</x:v>
      </x:c>
      <x:c r="E22" s="16" t="str">
        <x:v>Т</x:v>
      </x:c>
      <x:c r="F22" s="30" t="n">
        <x:v>1.114</x:v>
      </x:c>
      <x:c r="G22" s="17" t="n">
        <x:v>109800</x:v>
      </x:c>
      <x:c r="H22" s="17" t="n">
        <x:f>G22*F22</x:f>
        <x:v>122317.20000000001</x:v>
      </x:c>
      <x:c r="I22" s="22" t="str">
        <x:f>HYPERLINK("https://etp-aktiv.ru/catalog/materialy/truby-stalnye-i-polimernye/2000566563-VH11/","Открыть позицию")</x:f>
        <x:v>Открыть позицию</x:v>
      </x:c>
    </x:row>
    <x:row r="23" ht="28" customHeight="1">
      <x:c r="A23" s="16" t="str">
        <x:v>Абаканская ТЭЦ</x:v>
      </x:c>
      <x:c r="B23" s="16" t="str">
        <x:v>2000015539-VH11</x:v>
      </x:c>
      <x:c r="C23" s="16" t="str">
        <x:v>ТРУБА ВГП СТ3 32*3,2 ГОСТ3262-75</x:v>
      </x:c>
      <x:c r="D23" s="16" t="str">
        <x:v>ТрбЧерСварМалСрдДиам</x:v>
      </x:c>
      <x:c r="E23" s="16" t="str">
        <x:v>Т</x:v>
      </x:c>
      <x:c r="F23" s="29" t="n">
        <x:v>0.075</x:v>
      </x:c>
      <x:c r="G23" s="17" t="n">
        <x:v>54067.801400000004</x:v>
      </x:c>
      <x:c r="H23" s="17" t="n">
        <x:f>G23*F23</x:f>
        <x:v>4055.085105</x:v>
      </x:c>
      <x:c r="I23" s="22" t="str">
        <x:f>HYPERLINK("https://etp-aktiv.ru/catalog/materialy/truby-stalnye-i-polimernye/2000015539-VH11/","Открыть позицию")</x:f>
        <x:v>Открыть позицию</x:v>
      </x:c>
    </x:row>
    <x:row r="24" ht="28" customHeight="1">
      <x:c r="A24" s="16" t="str">
        <x:v>Абаканская ТЭЦ</x:v>
      </x:c>
      <x:c r="B24" s="16" t="str">
        <x:v>2000560176-VH11</x:v>
      </x:c>
      <x:c r="C24" s="16" t="str">
        <x:v>ТРУБА СТ20 219*20 ГОСТ8731-74</x:v>
      </x:c>
      <x:c r="D24" s="16" t="str">
        <x:v>Трубы черные бесшов</x:v>
      </x:c>
      <x:c r="E24" s="16" t="str">
        <x:v>Т</x:v>
      </x:c>
      <x:c r="F24" s="21" t="n">
        <x:v>0</x:v>
      </x:c>
      <x:c r="G24" s="17" t="n">
        <x:v>53253.5368</x:v>
      </x:c>
      <x:c r="H24" s="17" t="n">
        <x:f>G24*F24</x:f>
        <x:v>0</x:v>
      </x:c>
      <x:c r="I24" s="22" t="str">
        <x:f>HYPERLINK("https://etp-aktiv.ru/catalog/materialy/truby-stalnye-i-polimernye/2000560176-VH11/","Открыть позицию")</x:f>
        <x:v>Открыть позицию</x:v>
      </x:c>
    </x:row>
    <x:row r="25" ht="28" customHeight="1">
      <x:c r="A25" s="16" t="str">
        <x:v>Абаканская ТЭЦ</x:v>
      </x:c>
      <x:c r="B25" s="16" t="str">
        <x:v>2000150840-VH11</x:v>
      </x:c>
      <x:c r="C25" s="16" t="str">
        <x:v>ТРУБА СТ20 219*20 ТУ14-3Р-55-01</x:v>
      </x:c>
      <x:c r="D25" s="16" t="str">
        <x:v>Трубы котельные в/д</x:v>
      </x:c>
      <x:c r="E25" s="16" t="str">
        <x:v>Т</x:v>
      </x:c>
      <x:c r="F25" s="29" t="n">
        <x:v>0.131</x:v>
      </x:c>
      <x:c r="G25" s="17" t="n">
        <x:v>80030.25540000001</x:v>
      </x:c>
      <x:c r="H25" s="17" t="n">
        <x:f>G25*F25</x:f>
        <x:v>10483.963457400001</x:v>
      </x:c>
      <x:c r="I25" s="22" t="str">
        <x:f>HYPERLINK("https://etp-aktiv.ru/catalog/materialy/truby-stalnye-i-polimernye/2000150840-VH11/","Открыть позицию")</x:f>
        <x:v>Открыть позицию</x:v>
      </x:c>
    </x:row>
    <x:row r="26" ht="28" customHeight="1">
      <x:c r="A26" s="16" t="str">
        <x:v>Абаканская ТЭЦ</x:v>
      </x:c>
      <x:c r="B26" s="16" t="str">
        <x:v>2000253814-VH11</x:v>
      </x:c>
      <x:c r="C26" s="16" t="str">
        <x:v>ТРУБА СТ3 426*7 ГОСТ10705-80</x:v>
      </x:c>
      <x:c r="D26" s="16" t="str">
        <x:v>ТрбЧерСварМалСрдДиам</x:v>
      </x:c>
      <x:c r="E26" s="16" t="str">
        <x:v>Т</x:v>
      </x:c>
      <x:c r="F26" s="21" t="n">
        <x:v>0</x:v>
      </x:c>
      <x:c r="G26" s="17" t="n">
        <x:v>39665.25</x:v>
      </x:c>
      <x:c r="H26" s="17" t="n">
        <x:f>G26*F26</x:f>
        <x:v>0</x:v>
      </x:c>
      <x:c r="I26" s="22" t="str">
        <x:f>HYPERLINK("https://etp-aktiv.ru/catalog/materialy/truby-stalnye-i-polimernye/2000253814-VH11/","Открыть позицию")</x:f>
        <x:v>Открыть позицию</x:v>
      </x:c>
    </x:row>
    <x:row r="27" ht="28" customHeight="1">
      <x:c r="A27" s="16" t="str">
        <x:v>Абаканская ТЭЦ</x:v>
      </x:c>
      <x:c r="B27" s="16" t="str">
        <x:v>2000167220-VH11</x:v>
      </x:c>
      <x:c r="C27" s="16" t="str">
        <x:v>ТРУБА СТ3 530*10 ГОСТ10705-80</x:v>
      </x:c>
      <x:c r="D27" s="16" t="str">
        <x:v>ТрубЧерСварБольшДиам</x:v>
      </x:c>
      <x:c r="E27" s="16" t="str">
        <x:v>Т</x:v>
      </x:c>
      <x:c r="F27" s="30" t="n">
        <x:v>1.539</x:v>
      </x:c>
      <x:c r="G27" s="17" t="n">
        <x:v>58255.41479999999</x:v>
      </x:c>
      <x:c r="H27" s="17" t="n">
        <x:f>G27*F27</x:f>
        <x:v>89655.08337719998</x:v>
      </x:c>
      <x:c r="I27" s="22" t="str">
        <x:f>HYPERLINK("https://etp-aktiv.ru/catalog/materialy/truby-stalnye-i-polimernye/2000167220-VH11/","Открыть позицию")</x:f>
        <x:v>Открыть позицию</x:v>
      </x:c>
    </x:row>
    <x:row r="28" ht="28" customHeight="1">
      <x:c r="A28" s="16" t="str">
        <x:v>Абаканская ТЭЦ</x:v>
      </x:c>
      <x:c r="B28" s="16" t="str">
        <x:v>2000167759-VH11</x:v>
      </x:c>
      <x:c r="C28" s="16" t="str">
        <x:v>ТРУБА СТ3 57*4 ГОСТ10705-80</x:v>
      </x:c>
      <x:c r="D28" s="16" t="str">
        <x:v>ТрбЧерСварМалСрдДиам</x:v>
      </x:c>
      <x:c r="E28" s="16" t="str">
        <x:v>Т</x:v>
      </x:c>
      <x:c r="F28" s="29" t="n">
        <x:v>0.002</x:v>
      </x:c>
      <x:c r="G28" s="17" t="n">
        <x:v>49581.5686</x:v>
      </x:c>
      <x:c r="H28" s="17" t="n">
        <x:f>G28*F28</x:f>
        <x:v>99.1631372</x:v>
      </x:c>
      <x:c r="I28" s="22" t="str">
        <x:f>HYPERLINK("https://etp-aktiv.ru/catalog/materialy/truby-stalnye-i-polimernye/2000167759-VH11/","Открыть позицию")</x:f>
        <x:v>Открыть позицию</x:v>
      </x:c>
    </x:row>
    <x:row r="29" ht="28" customHeight="1">
      <x:c r="A29" s="16" t="str">
        <x:v>Абаканская ТЭЦ</x:v>
      </x:c>
      <x:c r="B29" s="16" t="str">
        <x:v>2000579066-VH11</x:v>
      </x:c>
      <x:c r="C29" s="16" t="str">
        <x:v>ТРУБКА ДКРНМ ЛО70-1 24*1*7600</x:v>
      </x:c>
      <x:c r="D29" s="16" t="str">
        <x:v>М/прокат цветной</x:v>
      </x:c>
      <x:c r="E29" s="16" t="str">
        <x:v>КГ</x:v>
      </x:c>
      <x:c r="F29" s="21" t="n">
        <x:v>137</x:v>
      </x:c>
      <x:c r="G29" s="17" t="n">
        <x:v>695.4</x:v>
      </x:c>
      <x:c r="H29" s="17" t="n">
        <x:f>G29*F29</x:f>
        <x:v>95269.8</x:v>
      </x:c>
      <x:c r="I29" s="22" t="str">
        <x:f>HYPERLINK("https://etp-aktiv.ru/catalog/materialy/metalloprodukciya/2000579066-VH11/","Открыть позицию")</x:f>
        <x:v>Открыть позицию</x:v>
      </x:c>
    </x:row>
    <x:row r="30" ht="28" customHeight="1">
      <x:c r="A30" s="16" t="str">
        <x:v>Абаканская ТЭЦ</x:v>
      </x:c>
      <x:c r="B30" s="16" t="str">
        <x:v>2000556954-VH11</x:v>
      </x:c>
      <x:c r="C30" s="16" t="str">
        <x:v>ТРУБКА КВАРЦЕВАЯ 20*3,5 1800ММ ОСТ2142</x:v>
      </x:c>
      <x:c r="D30" s="16" t="str">
        <x:v>Химическая посуда</x:v>
      </x:c>
      <x:c r="E30" s="16" t="str">
        <x:v>ШТ</x:v>
      </x:c>
      <x:c r="F30" s="21" t="n">
        <x:v>88</x:v>
      </x:c>
      <x:c r="G30" s="17" t="n">
        <x:v>1365.3264</x:v>
      </x:c>
      <x:c r="H30" s="17" t="n">
        <x:f>G30*F30</x:f>
        <x:v>120148.7232</x:v>
      </x:c>
      <x:c r="I30" s="22" t="str">
        <x:f>HYPERLINK("https://etp-aktiv.ru/catalog/materialy/mebel-i-bytovaya-tekhnika/2000556954-VH11/","Открыть позицию")</x:f>
        <x:v>Открыть позицию</x:v>
      </x:c>
    </x:row>
    <x:row r="31" ht="28" customHeight="1">
      <x:c r="A31" s="16" t="str">
        <x:v>Южно-Сибирская теплосетевая компания</x:v>
      </x:c>
      <x:c r="B31" s="16" t="str">
        <x:v>2000210565-VH21</x:v>
      </x:c>
      <x:c r="C31" s="16" t="str">
        <x:v>АРМАТУРА А-I СТ3 D40ММ ГОСТ5781-82</x:v>
      </x:c>
      <x:c r="D31" s="16" t="str">
        <x:v>М/прокат черный</x:v>
      </x:c>
      <x:c r="E31" s="16" t="str">
        <x:v>Т</x:v>
      </x:c>
      <x:c r="F31" s="29" t="n">
        <x:v>0.099</x:v>
      </x:c>
      <x:c r="G31" s="17" t="n">
        <x:v>27335.551799999997</x:v>
      </x:c>
      <x:c r="H31" s="17" t="n">
        <x:f>G31*F31</x:f>
        <x:v>2706.2196282</x:v>
      </x:c>
      <x:c r="I31" s="22" t="str">
        <x:f>HYPERLINK("https://etp-aktiv.ru/catalog/materialy/metalloprodukciya/2000210565-VH21/","Открыть позицию")</x:f>
        <x:v>Открыть позицию</x:v>
      </x:c>
    </x:row>
    <x:row r="32" ht="28" customHeight="1">
      <x:c r="A32" s="16" t="str">
        <x:v>Южно-Сибирская теплосетевая компания</x:v>
      </x:c>
      <x:c r="B32" s="16" t="str">
        <x:v>2000003814-VH21</x:v>
      </x:c>
      <x:c r="C32" s="16" t="str">
        <x:v>ВЕНТИЛЬ 15Б1П DN20 PN16</x:v>
      </x:c>
      <x:c r="D32" s="16" t="str">
        <x:v>Армат из медн сплав</x:v>
      </x:c>
      <x:c r="E32" s="16" t="str">
        <x:v>ШТ</x:v>
      </x:c>
      <x:c r="F32" s="21" t="n">
        <x:v>27</x:v>
      </x:c>
      <x:c r="G32" s="17" t="n">
        <x:v>519.9029999999999</x:v>
      </x:c>
      <x:c r="H32" s="17" t="n">
        <x:f>G32*F32</x:f>
        <x:v>14037.380999999998</x:v>
      </x:c>
      <x:c r="I32" s="22" t="str">
        <x:f>HYPERLINK("https://etp-aktiv.ru/catalog/materialy/truboprovodnaya-armatura-i-komplektuyushchie/2000003814-VH21/","Открыть позицию")</x:f>
        <x:v>Открыть позицию</x:v>
      </x:c>
    </x:row>
    <x:row r="33" ht="28" customHeight="1">
      <x:c r="A33" s="16" t="str">
        <x:v>Южно-Сибирская теплосетевая компания</x:v>
      </x:c>
      <x:c r="B33" s="16" t="str">
        <x:v>2000004270-VH21</x:v>
      </x:c>
      <x:c r="C33" s="16" t="str">
        <x:v>ВЕНТИЛЬ 15Б1П DN25 PN16</x:v>
      </x:c>
      <x:c r="D33" s="16" t="str">
        <x:v>Армат из медн сплав</x:v>
      </x:c>
      <x:c r="E33" s="16" t="str">
        <x:v>ШТ</x:v>
      </x:c>
      <x:c r="F33" s="21" t="n">
        <x:v>43</x:v>
      </x:c>
      <x:c r="G33" s="17" t="n">
        <x:v>173.85</x:v>
      </x:c>
      <x:c r="H33" s="17" t="n">
        <x:f>G33*F33</x:f>
        <x:v>7475.55</x:v>
      </x:c>
      <x:c r="I33" s="22" t="str">
        <x:f>HYPERLINK("https://etp-aktiv.ru/catalog/materialy/truboprovodnaya-armatura-i-komplektuyushchie/2000004270-VH21/","Открыть позицию")</x:f>
        <x:v>Открыть позицию</x:v>
      </x:c>
    </x:row>
    <x:row r="34" ht="28" customHeight="1">
      <x:c r="A34" s="16" t="str">
        <x:v>Южно-Сибирская теплосетевая компания</x:v>
      </x:c>
      <x:c r="B34" s="16" t="str">
        <x:v>2000005548-VH21</x:v>
      </x:c>
      <x:c r="C34" s="16" t="str">
        <x:v>ВЕНТИЛЬ 15Б1П DN32 PN16</x:v>
      </x:c>
      <x:c r="D34" s="16" t="str">
        <x:v>Армат из медн сплав</x:v>
      </x:c>
      <x:c r="E34" s="16" t="str">
        <x:v>ШТ</x:v>
      </x:c>
      <x:c r="F34" s="21" t="n">
        <x:v>17</x:v>
      </x:c>
      <x:c r="G34" s="17" t="n">
        <x:v>474.5434</x:v>
      </x:c>
      <x:c r="H34" s="17" t="n">
        <x:f>G34*F34</x:f>
        <x:v>8067.237800000001</x:v>
      </x:c>
      <x:c r="I34" s="22" t="str">
        <x:f>HYPERLINK("https://etp-aktiv.ru/catalog/materialy/truboprovodnaya-armatura-i-komplektuyushchie/2000005548-VH21/","Открыть позицию")</x:f>
        <x:v>Открыть позицию</x:v>
      </x:c>
    </x:row>
    <x:row r="35" ht="28" customHeight="1">
      <x:c r="A35" s="16" t="str">
        <x:v>Южно-Сибирская теплосетевая компания</x:v>
      </x:c>
      <x:c r="B35" s="16" t="str">
        <x:v>2000003312-VH21</x:v>
      </x:c>
      <x:c r="C35" s="16" t="str">
        <x:v>ВЕНТИЛЬ 15КЧ18П DN20 PN16</x:v>
      </x:c>
      <x:c r="D35" s="16" t="str">
        <x:v>ЧугунАрмат (кр.затв)</x:v>
      </x:c>
      <x:c r="E35" s="16" t="str">
        <x:v>ШТ</x:v>
      </x:c>
      <x:c r="F35" s="21" t="n">
        <x:v>30</x:v>
      </x:c>
      <x:c r="G35" s="17" t="n">
        <x:v>182.6462</x:v>
      </x:c>
      <x:c r="H35" s="17" t="n">
        <x:f>G35*F35</x:f>
        <x:v>5479.3859999999995</x:v>
      </x:c>
      <x:c r="I35" s="22" t="str">
        <x:f>HYPERLINK("https://etp-aktiv.ru/catalog/materialy/truboprovodnaya-armatura-i-komplektuyushchie/2000003312-VH21/","Открыть позицию")</x:f>
        <x:v>Открыть позицию</x:v>
      </x:c>
    </x:row>
    <x:row r="36" ht="28" customHeight="1">
      <x:c r="A36" s="16" t="str">
        <x:v>Южно-Сибирская теплосетевая компания</x:v>
      </x:c>
      <x:c r="B36" s="16" t="str">
        <x:v>2000539368-VH21</x:v>
      </x:c>
      <x:c r="C36" s="16" t="str">
        <x:v>ЗАДВИЖКА 30С541НЖ DN500 PN16 РЕД ФЛ А</x:v>
      </x:c>
      <x:c r="D36" s="16" t="str">
        <x:v>Задвиж/клапан стальн</x:v>
      </x:c>
      <x:c r="E36" s="16" t="str">
        <x:v>ШТ</x:v>
      </x:c>
      <x:c r="F36" s="21" t="n">
        <x:v>5</x:v>
      </x:c>
      <x:c r="G36" s="17" t="n">
        <x:v>114732.4234</x:v>
      </x:c>
      <x:c r="H36" s="17" t="n">
        <x:f>G36*F36</x:f>
        <x:v>573662.117</x:v>
      </x:c>
      <x:c r="I36" s="22" t="str">
        <x:f>HYPERLINK("https://etp-aktiv.ru/catalog/materialy/truboprovodnaya-armatura-i-komplektuyushchie/2000539368-VH21/","Открыть позицию")</x:f>
        <x:v>Открыть позицию</x:v>
      </x:c>
    </x:row>
    <x:row r="37" ht="28" customHeight="1">
      <x:c r="A37" s="16" t="str">
        <x:v>Южно-Сибирская теплосетевая компания</x:v>
      </x:c>
      <x:c r="B37" s="16" t="str">
        <x:v>2000539396-VH21</x:v>
      </x:c>
      <x:c r="C37" s="16" t="str">
        <x:v>ЗАДВИЖКА 30С76НЖ DN150 PN64 Б/П ФЛ А</x:v>
      </x:c>
      <x:c r="D37" s="16" t="str">
        <x:v>Задвиж/клапан стальн</x:v>
      </x:c>
      <x:c r="E37" s="16" t="str">
        <x:v>ШТ</x:v>
      </x:c>
      <x:c r="F37" s="21" t="n">
        <x:v>2</x:v>
      </x:c>
      <x:c r="G37" s="17" t="n">
        <x:v>26752.318600000002</x:v>
      </x:c>
      <x:c r="H37" s="17" t="n">
        <x:f>G37*F37</x:f>
        <x:v>53504.637200000005</x:v>
      </x:c>
      <x:c r="I37" s="22" t="str">
        <x:f>HYPERLINK("https://etp-aktiv.ru/catalog/materialy/truboprovodnaya-armatura-i-komplektuyushchie/2000539396-VH21/","Открыть позицию")</x:f>
        <x:v>Открыть позицию</x:v>
      </x:c>
    </x:row>
    <x:row r="38" ht="28" customHeight="1">
      <x:c r="A38" s="16" t="str">
        <x:v>Южно-Сибирская теплосетевая компания</x:v>
      </x:c>
      <x:c r="B38" s="16" t="str">
        <x:v>2000539440-VH21</x:v>
      </x:c>
      <x:c r="C38" s="16" t="str">
        <x:v>ЗАДВИЖКА 30С976НЖ 150/63 В-А2-10КУ1 ФЛ А</x:v>
      </x:c>
      <x:c r="D38" s="16" t="str">
        <x:v>Задвиж/клапан стальн</x:v>
      </x:c>
      <x:c r="E38" s="16" t="str">
        <x:v>ШТ</x:v>
      </x:c>
      <x:c r="F38" s="21" t="n">
        <x:v>1</x:v>
      </x:c>
      <x:c r="G38" s="17" t="n">
        <x:v>375287.2744</x:v>
      </x:c>
      <x:c r="H38" s="17" t="n">
        <x:f>G38*F38</x:f>
        <x:v>375287.2744</x:v>
      </x:c>
      <x:c r="I38" s="22" t="str">
        <x:f>HYPERLINK("https://etp-aktiv.ru/catalog/materialy/truboprovodnaya-armatura-i-komplektuyushchie/2000539440-VH21/","Открыть позицию")</x:f>
        <x:v>Открыть позицию</x:v>
      </x:c>
    </x:row>
    <x:row r="39" ht="28" customHeight="1">
      <x:c r="A39" s="16" t="str">
        <x:v>Южно-Сибирская теплосетевая компания</x:v>
      </x:c>
      <x:c r="B39" s="16" t="str">
        <x:v>2000636956-VH21</x:v>
      </x:c>
      <x:c r="C39" s="16" t="str">
        <x:v>ЗАТВОР 2Н 400/25 09Г2С НЖ НЖ/ТРГ ПП Р</x:v>
      </x:c>
      <x:c r="D39" s="16" t="str">
        <x:v>ЗатворСтальнПповорот</x:v>
      </x:c>
      <x:c r="E39" s="16" t="str">
        <x:v>ШТ</x:v>
      </x:c>
      <x:c r="F39" s="21" t="n">
        <x:v>1</x:v>
      </x:c>
      <x:c r="G39" s="17" t="n">
        <x:v>173427.392</x:v>
      </x:c>
      <x:c r="H39" s="17" t="n">
        <x:f>G39*F39</x:f>
        <x:v>173427.392</x:v>
      </x:c>
      <x:c r="I39" s="22" t="str">
        <x:f>HYPERLINK("https://etp-aktiv.ru/catalog/materialy/truboprovodnaya-armatura-i-komplektuyushchie/2000636956-VH21/","Открыть позицию")</x:f>
        <x:v>Открыть позицию</x:v>
      </x:c>
    </x:row>
    <x:row r="40" ht="28" customHeight="1">
      <x:c r="A40" s="16" t="str">
        <x:v>Южно-Сибирская теплосетевая компания</x:v>
      </x:c>
      <x:c r="B40" s="16" t="str">
        <x:v>2000539907-VH21</x:v>
      </x:c>
      <x:c r="C40" s="16" t="str">
        <x:v>ЗАТВОР 2Н СТ/НЖ ВОДА 150 П 300/25 Р A</x:v>
      </x:c>
      <x:c r="D40" s="16" t="str">
        <x:v>ЗатворСтальнПповорот</x:v>
      </x:c>
      <x:c r="E40" s="16" t="str">
        <x:v>ШТ</x:v>
      </x:c>
      <x:c r="F40" s="21" t="n">
        <x:v>1</x:v>
      </x:c>
      <x:c r="G40" s="17" t="n">
        <x:v>52513.5702</x:v>
      </x:c>
      <x:c r="H40" s="17" t="n">
        <x:f>G40*F40</x:f>
        <x:v>52513.5702</x:v>
      </x:c>
      <x:c r="I40" s="22" t="str">
        <x:f>HYPERLINK("https://etp-aktiv.ru/catalog/materialy/truboprovodnaya-armatura-i-komplektuyushchie/2000539907-VH21/","Открыть позицию")</x:f>
        <x:v>Открыть позицию</x:v>
      </x:c>
    </x:row>
    <x:row r="41" ht="28" customHeight="1">
      <x:c r="A41" s="16" t="str">
        <x:v>Южно-Сибирская теплосетевая компания</x:v>
      </x:c>
      <x:c r="B41" s="16" t="str">
        <x:v>2000570943-VH21</x:v>
      </x:c>
      <x:c r="C41" s="16" t="str">
        <x:v>ЗАТВОР 2Н СТ/СТ ВОДА 150 П 400/25 ЭП A</x:v>
      </x:c>
      <x:c r="D41" s="16" t="str">
        <x:v>ЗатворСтальнПповорот</x:v>
      </x:c>
      <x:c r="E41" s="16" t="str">
        <x:v>ШТ</x:v>
      </x:c>
      <x:c r="F41" s="21" t="n">
        <x:v>1</x:v>
      </x:c>
      <x:c r="G41" s="17" t="n">
        <x:v>260775</x:v>
      </x:c>
      <x:c r="H41" s="17" t="n">
        <x:f>G41*F41</x:f>
        <x:v>260775</x:v>
      </x:c>
      <x:c r="I41" s="22" t="str">
        <x:f>HYPERLINK("https://etp-aktiv.ru/catalog/materialy/truboprovodnaya-armatura-i-komplektuyushchie/2000570943-VH21/","Открыть позицию")</x:f>
        <x:v>Открыть позицию</x:v>
      </x:c>
    </x:row>
    <x:row r="42" ht="28" customHeight="1">
      <x:c r="A42" s="16" t="str">
        <x:v>Южно-Сибирская теплосетевая компания</x:v>
      </x:c>
      <x:c r="B42" s="16" t="str">
        <x:v>2000539559-VH21</x:v>
      </x:c>
      <x:c r="C42" s="16" t="str">
        <x:v>КЛАПАН 15КЧ18П DN50 PN16 Р/П</x:v>
      </x:c>
      <x:c r="D42" s="16" t="str">
        <x:v>ЧугунАрмат (кр.затв)</x:v>
      </x:c>
      <x:c r="E42" s="16" t="str">
        <x:v>ШТ</x:v>
      </x:c>
      <x:c r="F42" s="21" t="n">
        <x:v>2</x:v>
      </x:c>
      <x:c r="G42" s="17" t="n">
        <x:v>743.4436</x:v>
      </x:c>
      <x:c r="H42" s="17" t="n">
        <x:f>G42*F42</x:f>
        <x:v>1486.8872</x:v>
      </x:c>
      <x:c r="I42" s="22" t="str">
        <x:f>HYPERLINK("https://etp-aktiv.ru/catalog/materialy/truboprovodnaya-armatura-i-komplektuyushchie/2000539559-VH21/","Открыть позицию")</x:f>
        <x:v>Открыть позицию</x:v>
      </x:c>
    </x:row>
    <x:row r="43" ht="28" customHeight="1">
      <x:c r="A43" s="16" t="str">
        <x:v>Южно-Сибирская теплосетевая компания</x:v>
      </x:c>
      <x:c r="B43" s="16" t="str">
        <x:v>2000005982-VH21</x:v>
      </x:c>
      <x:c r="C43" s="16" t="str">
        <x:v>КЛАПАН 15КЧ18П2 DN40 PN16</x:v>
      </x:c>
      <x:c r="D43" s="16" t="str">
        <x:v>ЧугунАрмат (кр.затв)</x:v>
      </x:c>
      <x:c r="E43" s="16" t="str">
        <x:v>ШТ</x:v>
      </x:c>
      <x:c r="F43" s="21" t="n">
        <x:v>2</x:v>
      </x:c>
      <x:c r="G43" s="17" t="n">
        <x:v>353.45840000000004</x:v>
      </x:c>
      <x:c r="H43" s="17" t="n">
        <x:f>G43*F43</x:f>
        <x:v>706.9168000000001</x:v>
      </x:c>
      <x:c r="I43" s="22" t="str">
        <x:f>HYPERLINK("https://etp-aktiv.ru/catalog/materialy/truboprovodnaya-armatura-i-komplektuyushchie/2000005982-VH21/","Открыть позицию")</x:f>
        <x:v>Открыть позицию</x:v>
      </x:c>
    </x:row>
    <x:row r="44" ht="28" customHeight="1">
      <x:c r="A44" s="16" t="str">
        <x:v>Южно-Сибирская теплосетевая компания</x:v>
      </x:c>
      <x:c r="B44" s="16" t="str">
        <x:v>2000539564-VH21</x:v>
      </x:c>
      <x:c r="C44" s="16" t="str">
        <x:v>КЛАПАН 15КЧ19П DN32 PN16 Р/П</x:v>
      </x:c>
      <x:c r="D44" s="16" t="str">
        <x:v>ЧугунАрмат (кр.затв)</x:v>
      </x:c>
      <x:c r="E44" s="16" t="str">
        <x:v>ШТ</x:v>
      </x:c>
      <x:c r="F44" s="21" t="n">
        <x:v>8</x:v>
      </x:c>
      <x:c r="G44" s="17" t="n">
        <x:v>857.8186</x:v>
      </x:c>
      <x:c r="H44" s="17" t="n">
        <x:f>G44*F44</x:f>
        <x:v>6862.5488</x:v>
      </x:c>
      <x:c r="I44" s="22" t="str">
        <x:f>HYPERLINK("https://etp-aktiv.ru/catalog/materialy/truboprovodnaya-armatura-i-komplektuyushchie/2000539564-VH21/","Открыть позицию")</x:f>
        <x:v>Открыть позицию</x:v>
      </x:c>
    </x:row>
    <x:row r="45" ht="28" customHeight="1">
      <x:c r="A45" s="16" t="str">
        <x:v>Южно-Сибирская теплосетевая компания</x:v>
      </x:c>
      <x:c r="B45" s="16" t="str">
        <x:v>2000539774-VH21</x:v>
      </x:c>
      <x:c r="C45" s="16" t="str">
        <x:v>КЛАПАН V287 DN100 PN16 Р/П ФЛ А</x:v>
      </x:c>
      <x:c r="D45" s="16" t="str">
        <x:v>Обратная арматура</x:v>
      </x:c>
      <x:c r="E45" s="16" t="str">
        <x:v>ШТ</x:v>
      </x:c>
      <x:c r="F45" s="21" t="n">
        <x:v>0</x:v>
      </x:c>
      <x:c r="G45" s="17" t="n">
        <x:v>1061.5098</x:v>
      </x:c>
      <x:c r="H45" s="17" t="n">
        <x:f>G45*F45</x:f>
        <x:v>0</x:v>
      </x:c>
      <x:c r="I45" s="22" t="str">
        <x:f>HYPERLINK("https://etp-aktiv.ru/catalog/materialy/truboprovodnaya-armatura-i-komplektuyushchie/2000539774-VH21/","Открыть позицию")</x:f>
        <x:v>Открыть позицию</x:v>
      </x:c>
    </x:row>
    <x:row r="46" ht="28" customHeight="1">
      <x:c r="A46" s="16" t="str">
        <x:v>Южно-Сибирская теплосетевая компания</x:v>
      </x:c>
      <x:c r="B46" s="16" t="str">
        <x:v>2000943318-VH21</x:v>
      </x:c>
      <x:c r="C46" s="16" t="str">
        <x:v>КЛАПАН ЗАПОРНЫЙ 15НЖ6БК DN15 PN25 РП МУФ</x:v>
      </x:c>
      <x:c r="D46" s="16" t="str">
        <x:v>Задвиж/клапан стальн</x:v>
      </x:c>
      <x:c r="E46" s="16" t="str">
        <x:v>ШТ</x:v>
      </x:c>
      <x:c r="F46" s="21" t="n">
        <x:v>12</x:v>
      </x:c>
      <x:c r="G46" s="17" t="n">
        <x:v>2001.5686</x:v>
      </x:c>
      <x:c r="H46" s="17" t="n">
        <x:f>G46*F46</x:f>
        <x:v>24018.8232</x:v>
      </x:c>
      <x:c r="I46" s="22" t="str">
        <x:f>HYPERLINK("https://etp-aktiv.ru/catalog/materialy/truboprovodnaya-armatura-i-komplektuyushchie/2000943318-VH21/","Открыть позицию")</x:f>
        <x:v>Открыть позицию</x:v>
      </x:c>
    </x:row>
    <x:row r="47" ht="28" customHeight="1">
      <x:c r="A47" s="16" t="str">
        <x:v>Южно-Сибирская теплосетевая компания</x:v>
      </x:c>
      <x:c r="B47" s="16" t="str">
        <x:v>2000630320-VH21</x:v>
      </x:c>
      <x:c r="C47" s="16" t="str">
        <x:v>КЛАПАН ОБР 149В3273 805 DN100 PN16 РП МФ</x:v>
      </x:c>
      <x:c r="D47" s="16" t="str">
        <x:v>Обратная арматура</x:v>
      </x:c>
      <x:c r="E47" s="16" t="str">
        <x:v>ШТ</x:v>
      </x:c>
      <x:c r="F47" s="21" t="n">
        <x:v>7</x:v>
      </x:c>
      <x:c r="G47" s="17" t="n">
        <x:v>15624.8328</x:v>
      </x:c>
      <x:c r="H47" s="17" t="n">
        <x:f>G47*F47</x:f>
        <x:v>109373.8296</x:v>
      </x:c>
      <x:c r="I47" s="22" t="str">
        <x:f>HYPERLINK("https://etp-aktiv.ru/catalog/materialy/truboprovodnaya-armatura-i-komplektuyushchie/2000630320-VH21/","Открыть позицию")</x:f>
        <x:v>Открыть позицию</x:v>
      </x:c>
    </x:row>
    <x:row r="48" ht="28" customHeight="1">
      <x:c r="A48" s="16" t="str">
        <x:v>Южно-Сибирская теплосетевая компания</x:v>
      </x:c>
      <x:c r="B48" s="16" t="str">
        <x:v>2000539800-VH21</x:v>
      </x:c>
      <x:c r="C48" s="16" t="str">
        <x:v>КЛАПАН Т-32МС-3 DN80 PN64 Б/П ФЛ</x:v>
      </x:c>
      <x:c r="D48" s="16" t="str">
        <x:v>Трубопр арматура в/д</x:v>
      </x:c>
      <x:c r="E48" s="16" t="str">
        <x:v>ШТ</x:v>
      </x:c>
      <x:c r="F48" s="21" t="n">
        <x:v>1</x:v>
      </x:c>
      <x:c r="G48" s="17" t="n">
        <x:v>28629.496</x:v>
      </x:c>
      <x:c r="H48" s="17" t="n">
        <x:f>G48*F48</x:f>
        <x:v>28629.496</x:v>
      </x:c>
      <x:c r="I48" s="22" t="str">
        <x:f>HYPERLINK("https://etp-aktiv.ru/catalog/materialy/truboprovodnaya-armatura-i-komplektuyushchie/2000539800-VH21/","Открыть позицию")</x:f>
        <x:v>Открыть позицию</x:v>
      </x:c>
    </x:row>
    <x:row r="49" ht="28" customHeight="1">
      <x:c r="A49" s="16" t="str">
        <x:v>Южно-Сибирская теплосетевая компания</x:v>
      </x:c>
      <x:c r="B49" s="16" t="str">
        <x:v>2000554260-VH21</x:v>
      </x:c>
      <x:c r="C49" s="16" t="str">
        <x:v>КОЛЕНО90 108*6-200*150*1292-4 20 3410750</x:v>
      </x:c>
      <x:c r="D49" s="16" t="str">
        <x:v>Детали фасонные</x:v>
      </x:c>
      <x:c r="E49" s="16" t="str">
        <x:v>ШТ</x:v>
      </x:c>
      <x:c r="F49" s="21" t="n">
        <x:v>11</x:v>
      </x:c>
      <x:c r="G49" s="17" t="n">
        <x:v>1752.3226</x:v>
      </x:c>
      <x:c r="H49" s="17" t="n">
        <x:f>G49*F49</x:f>
        <x:v>19275.5486</x:v>
      </x:c>
      <x:c r="I49" s="22" t="str">
        <x:f>HYPERLINK("https://etp-aktiv.ru/catalog/materialy/truboprovody/2000554260-VH21/","Открыть позицию")</x:f>
        <x:v>Открыть позицию</x:v>
      </x:c>
    </x:row>
    <x:row r="50" ht="28" customHeight="1">
      <x:c r="A50" s="16" t="str">
        <x:v>Южно-Сибирская теплосетевая компания</x:v>
      </x:c>
      <x:c r="B50" s="16" t="str">
        <x:v>2000571057-VH21</x:v>
      </x:c>
      <x:c r="C50" s="16" t="str">
        <x:v>КОМПЕНСАТОР СИЛЬФОННЫЙ КСО 80 16-60</x:v>
      </x:c>
      <x:c r="D50" s="16" t="str">
        <x:v>Компенсаторы</x:v>
      </x:c>
      <x:c r="E50" s="16" t="str">
        <x:v>ШТ</x:v>
      </x:c>
      <x:c r="F50" s="21" t="n">
        <x:v>2</x:v>
      </x:c>
      <x:c r="G50" s="17" t="n">
        <x:v>13201.742</x:v>
      </x:c>
      <x:c r="H50" s="17" t="n">
        <x:f>G50*F50</x:f>
        <x:v>26403.484</x:v>
      </x:c>
      <x:c r="I50" s="22" t="str">
        <x:f>HYPERLINK("https://etp-aktiv.ru/catalog/materialy/truboprovody/2000571057-VH21/","Открыть позицию")</x:f>
        <x:v>Открыть позицию</x:v>
      </x:c>
    </x:row>
    <x:row r="51" ht="28" customHeight="1">
      <x:c r="A51" s="16" t="str">
        <x:v>Южно-Сибирская теплосетевая компания</x:v>
      </x:c>
      <x:c r="B51" s="16" t="str">
        <x:v>2000535078-VH21</x:v>
      </x:c>
      <x:c r="C51" s="16" t="str">
        <x:v>КОМПЕНСАТОР СКУ.150.М.219-16-160-Н-09Г2С</x:v>
      </x:c>
      <x:c r="D51" s="16" t="str">
        <x:v>Компенсаторы</x:v>
      </x:c>
      <x:c r="E51" s="16" t="str">
        <x:v>ШТ</x:v>
      </x:c>
      <x:c r="F51" s="21" t="n">
        <x:v>1</x:v>
      </x:c>
      <x:c r="G51" s="17" t="n">
        <x:v>49508.8688</x:v>
      </x:c>
      <x:c r="H51" s="17" t="n">
        <x:f>G51*F51</x:f>
        <x:v>49508.8688</x:v>
      </x:c>
      <x:c r="I51" s="22" t="str">
        <x:f>HYPERLINK("https://etp-aktiv.ru/catalog/materialy/truboprovody/2000535078-VH21/","Открыть позицию")</x:f>
        <x:v>Открыть позицию</x:v>
      </x:c>
    </x:row>
    <x:row r="52" ht="28" customHeight="1">
      <x:c r="A52" s="16" t="str">
        <x:v>Южно-Сибирская теплосетевая компания</x:v>
      </x:c>
      <x:c r="B52" s="16" t="str">
        <x:v>2000226798-VH21</x:v>
      </x:c>
      <x:c r="C52" s="16" t="str">
        <x:v>КОНТРГАЙКА СТ20 D15 ГОСТ8968-75</x:v>
      </x:c>
      <x:c r="D52" s="16" t="str">
        <x:v>ЗЧ трубопр арматуры</x:v>
      </x:c>
      <x:c r="E52" s="16" t="str">
        <x:v>ШТ</x:v>
      </x:c>
      <x:c r="F52" s="21" t="n">
        <x:v>8</x:v>
      </x:c>
      <x:c r="G52" s="17" t="n">
        <x:v>5.514399999999999</x:v>
      </x:c>
      <x:c r="H52" s="17" t="n">
        <x:f>G52*F52</x:f>
        <x:v>44.115199999999994</x:v>
      </x:c>
      <x:c r="I52" s="22" t="str">
        <x:f>HYPERLINK("https://etp-aktiv.ru/catalog/materialy/truboprovodnaya-armatura-i-komplektuyushchie/2000226798-VH21/","Открыть позицию")</x:f>
        <x:v>Открыть позицию</x:v>
      </x:c>
    </x:row>
    <x:row r="53" ht="28" customHeight="1">
      <x:c r="A53" s="16" t="str">
        <x:v>Южно-Сибирская теплосетевая компания</x:v>
      </x:c>
      <x:c r="B53" s="16" t="str">
        <x:v>2000321718-VH21</x:v>
      </x:c>
      <x:c r="C53" s="16" t="str">
        <x:v>КОНТРГАЙКА СТ3 D15 ГОСТ8968-75</x:v>
      </x:c>
      <x:c r="D53" s="16" t="str">
        <x:v>ЗЧ трубопр арматуры</x:v>
      </x:c>
      <x:c r="E53" s="16" t="str">
        <x:v>ШТ</x:v>
      </x:c>
      <x:c r="F53" s="21" t="n">
        <x:v>21</x:v>
      </x:c>
      <x:c r="G53" s="17" t="n">
        <x:v>126.392</x:v>
      </x:c>
      <x:c r="H53" s="17" t="n">
        <x:f>G53*F53</x:f>
        <x:v>2654.232</x:v>
      </x:c>
      <x:c r="I53" s="22" t="str">
        <x:f>HYPERLINK("https://etp-aktiv.ru/catalog/materialy/truboprovodnaya-armatura-i-komplektuyushchie/2000321718-VH21/","Открыть позицию")</x:f>
        <x:v>Открыть позицию</x:v>
      </x:c>
    </x:row>
    <x:row r="54" ht="28" customHeight="1">
      <x:c r="A54" s="16" t="str">
        <x:v>Южно-Сибирская теплосетевая компания</x:v>
      </x:c>
      <x:c r="B54" s="16" t="str">
        <x:v>2000231638-VH21</x:v>
      </x:c>
      <x:c r="C54" s="16" t="str">
        <x:v>КОНТРГАЙКА СТ3 D20 ГОСТ8968-75</x:v>
      </x:c>
      <x:c r="D54" s="16" t="str">
        <x:v>ЗЧ трубопр арматуры</x:v>
      </x:c>
      <x:c r="E54" s="16" t="str">
        <x:v>ШТ</x:v>
      </x:c>
      <x:c r="F54" s="21" t="n">
        <x:v>24</x:v>
      </x:c>
      <x:c r="G54" s="17" t="n">
        <x:v>90.9388</x:v>
      </x:c>
      <x:c r="H54" s="17" t="n">
        <x:f>G54*F54</x:f>
        <x:v>2182.5312</x:v>
      </x:c>
      <x:c r="I54" s="22" t="str">
        <x:f>HYPERLINK("https://etp-aktiv.ru/catalog/materialy/truboprovodnaya-armatura-i-komplektuyushchie/2000231638-VH21/","Открыть позицию")</x:f>
        <x:v>Открыть позицию</x:v>
      </x:c>
    </x:row>
    <x:row r="55" ht="28" customHeight="1">
      <x:c r="A55" s="16" t="str">
        <x:v>Южно-Сибирская теплосетевая компания</x:v>
      </x:c>
      <x:c r="B55" s="16" t="str">
        <x:v>2000320319-VH21</x:v>
      </x:c>
      <x:c r="C55" s="16" t="str">
        <x:v>КОНТРГАЙКА СТ3 D25 ГОСТ8968-75</x:v>
      </x:c>
      <x:c r="D55" s="16" t="str">
        <x:v>ЗЧ трубопр арматуры</x:v>
      </x:c>
      <x:c r="E55" s="16" t="str">
        <x:v>ШТ</x:v>
      </x:c>
      <x:c r="F55" s="21" t="n">
        <x:v>20</x:v>
      </x:c>
      <x:c r="G55" s="17" t="n">
        <x:v>91.4268</x:v>
      </x:c>
      <x:c r="H55" s="17" t="n">
        <x:f>G55*F55</x:f>
        <x:v>1828.536</x:v>
      </x:c>
      <x:c r="I55" s="22" t="str">
        <x:f>HYPERLINK("https://etp-aktiv.ru/catalog/materialy/truboprovodnaya-armatura-i-komplektuyushchie/2000320319-VH21/","Открыть позицию")</x:f>
        <x:v>Открыть позицию</x:v>
      </x:c>
    </x:row>
    <x:row r="56" ht="28" customHeight="1">
      <x:c r="A56" s="16" t="str">
        <x:v>Южно-Сибирская теплосетевая компания</x:v>
      </x:c>
      <x:c r="B56" s="16" t="str">
        <x:v>2000231639-VH21</x:v>
      </x:c>
      <x:c r="C56" s="16" t="str">
        <x:v>КОНТРГАЙКА СТ3 D32 ГОСТ8968-75</x:v>
      </x:c>
      <x:c r="D56" s="16" t="str">
        <x:v>ЗЧ трубопр арматуры</x:v>
      </x:c>
      <x:c r="E56" s="16" t="str">
        <x:v>ШТ</x:v>
      </x:c>
      <x:c r="F56" s="21" t="n">
        <x:v>24</x:v>
      </x:c>
      <x:c r="G56" s="17" t="n">
        <x:v>115.229</x:v>
      </x:c>
      <x:c r="H56" s="17" t="n">
        <x:f>G56*F56</x:f>
        <x:v>2765.496</x:v>
      </x:c>
      <x:c r="I56" s="22" t="str">
        <x:f>HYPERLINK("https://etp-aktiv.ru/catalog/materialy/truboprovodnaya-armatura-i-komplektuyushchie/2000231639-VH21/","Открыть позицию")</x:f>
        <x:v>Открыть позицию</x:v>
      </x:c>
    </x:row>
    <x:row r="57" ht="28" customHeight="1">
      <x:c r="A57" s="16" t="str">
        <x:v>Южно-Сибирская теплосетевая компания</x:v>
      </x:c>
      <x:c r="B57" s="16" t="str">
        <x:v>2000383110-VH21</x:v>
      </x:c>
      <x:c r="C57" s="16" t="str">
        <x:v>КОНТРГАЙКА СТ3 D40 ГОСТ8968-75</x:v>
      </x:c>
      <x:c r="D57" s="16" t="str">
        <x:v>ЗЧ трубопр арматуры</x:v>
      </x:c>
      <x:c r="E57" s="16" t="str">
        <x:v>ШТ</x:v>
      </x:c>
      <x:c r="F57" s="21" t="n">
        <x:v>24</x:v>
      </x:c>
      <x:c r="G57" s="17" t="n">
        <x:v>136.0178</x:v>
      </x:c>
      <x:c r="H57" s="17" t="n">
        <x:f>G57*F57</x:f>
        <x:v>3264.4272</x:v>
      </x:c>
      <x:c r="I57" s="22" t="str">
        <x:f>HYPERLINK("https://etp-aktiv.ru/catalog/materialy/truboprovodnaya-armatura-i-komplektuyushchie/2000383110-VH21/","Открыть позицию")</x:f>
        <x:v>Открыть позицию</x:v>
      </x:c>
    </x:row>
    <x:row r="58" ht="28" customHeight="1">
      <x:c r="A58" s="16" t="str">
        <x:v>Южно-Сибирская теплосетевая компания</x:v>
      </x:c>
      <x:c r="B58" s="16" t="str">
        <x:v>2000320318-VH21</x:v>
      </x:c>
      <x:c r="C58" s="16" t="str">
        <x:v>КОНТРГАЙКА СТ3 D50 ГОСТ8968-75</x:v>
      </x:c>
      <x:c r="D58" s="16" t="str">
        <x:v>ЗЧ трубопр арматуры</x:v>
      </x:c>
      <x:c r="E58" s="16" t="str">
        <x:v>ШТ</x:v>
      </x:c>
      <x:c r="F58" s="21" t="n">
        <x:v>8</x:v>
      </x:c>
      <x:c r="G58" s="17" t="n">
        <x:v>34.904199999999996</x:v>
      </x:c>
      <x:c r="H58" s="17" t="n">
        <x:f>G58*F58</x:f>
        <x:v>279.23359999999997</x:v>
      </x:c>
      <x:c r="I58" s="22" t="str">
        <x:f>HYPERLINK("https://etp-aktiv.ru/catalog/materialy/truboprovodnaya-armatura-i-komplektuyushchie/2000320318-VH21/","Открыть позицию")</x:f>
        <x:v>Открыть позицию</x:v>
      </x:c>
    </x:row>
    <x:row r="59" ht="28" customHeight="1">
      <x:c r="A59" s="16" t="str">
        <x:v>Южно-Сибирская теплосетевая компания</x:v>
      </x:c>
      <x:c r="B59" s="16" t="str">
        <x:v>2000540326-VH21</x:v>
      </x:c>
      <x:c r="C59" s="16" t="str">
        <x:v>КРАН СТ20 СП ВОДА 200° ФЛ 20/16 РП A</x:v>
      </x:c>
      <x:c r="D59" s="16" t="str">
        <x:v>Краны шаров.стальн</x:v>
      </x:c>
      <x:c r="E59" s="16" t="str">
        <x:v>ШТ</x:v>
      </x:c>
      <x:c r="F59" s="21" t="n">
        <x:v>105</x:v>
      </x:c>
      <x:c r="G59" s="17" t="n">
        <x:v>602.8264</x:v>
      </x:c>
      <x:c r="H59" s="17" t="n">
        <x:f>G59*F59</x:f>
        <x:v>63296.772000000004</x:v>
      </x:c>
      <x:c r="I59" s="22" t="str">
        <x:f>HYPERLINK("https://etp-aktiv.ru/catalog/materialy/truboprovodnaya-armatura-i-komplektuyushchie/2000540326-VH21/","Открыть позицию")</x:f>
        <x:v>Открыть позицию</x:v>
      </x:c>
    </x:row>
    <x:row r="60" ht="28" customHeight="1">
      <x:c r="A60" s="16" t="str">
        <x:v>Южно-Сибирская теплосетевая компания</x:v>
      </x:c>
      <x:c r="B60" s="16" t="str">
        <x:v>2000254935-VH21</x:v>
      </x:c>
      <x:c r="C60" s="16" t="str">
        <x:v>КРАН ШАРОВЫЙ 11НЖ38П DN20 PN16</x:v>
      </x:c>
      <x:c r="D60" s="16" t="str">
        <x:v>Краны шаров.стальн</x:v>
      </x:c>
      <x:c r="E60" s="16" t="str">
        <x:v>ШТ</x:v>
      </x:c>
      <x:c r="F60" s="21" t="n">
        <x:v>44</x:v>
      </x:c>
      <x:c r="G60" s="17" t="n">
        <x:v>2134.6706</x:v>
      </x:c>
      <x:c r="H60" s="17" t="n">
        <x:f>G60*F60</x:f>
        <x:v>93925.5064</x:v>
      </x:c>
      <x:c r="I60" s="22" t="str">
        <x:f>HYPERLINK("https://etp-aktiv.ru/catalog/materialy/truboprovodnaya-armatura-i-komplektuyushchie/2000254935-VH21/","Открыть позицию")</x:f>
        <x:v>Открыть позицию</x:v>
      </x:c>
    </x:row>
    <x:row r="61" ht="28" customHeight="1">
      <x:c r="A61" s="16" t="str">
        <x:v>Южно-Сибирская теплосетевая компания</x:v>
      </x:c>
      <x:c r="B61" s="16" t="str">
        <x:v>2000383004-VH21</x:v>
      </x:c>
      <x:c r="C61" s="16" t="str">
        <x:v>МУФТА DN40 PN16 ГОСТ8966-75</x:v>
      </x:c>
      <x:c r="D61" s="16" t="str">
        <x:v>Детали фасонные</x:v>
      </x:c>
      <x:c r="E61" s="16" t="str">
        <x:v>ШТ</x:v>
      </x:c>
      <x:c r="F61" s="21" t="n">
        <x:v>12</x:v>
      </x:c>
      <x:c r="G61" s="17" t="n">
        <x:v>105.896</x:v>
      </x:c>
      <x:c r="H61" s="17" t="n">
        <x:f>G61*F61</x:f>
        <x:v>1270.752</x:v>
      </x:c>
      <x:c r="I61" s="22" t="str">
        <x:f>HYPERLINK("https://etp-aktiv.ru/catalog/materialy/truboprovody/2000383004-VH21/","Открыть позицию")</x:f>
        <x:v>Открыть позицию</x:v>
      </x:c>
    </x:row>
    <x:row r="62" ht="28" customHeight="1">
      <x:c r="A62" s="16" t="str">
        <x:v>Южно-Сибирская теплосетевая компания</x:v>
      </x:c>
      <x:c r="B62" s="16" t="str">
        <x:v>2000439596-VH21</x:v>
      </x:c>
      <x:c r="C62" s="16" t="str">
        <x:v>МУФТА КЧ DN32 PN25 ГОСТ8954-75</x:v>
      </x:c>
      <x:c r="D62" s="16" t="str">
        <x:v>Детали фасонные</x:v>
      </x:c>
      <x:c r="E62" s="16" t="str">
        <x:v>ШТ</x:v>
      </x:c>
      <x:c r="F62" s="21" t="n">
        <x:v>19</x:v>
      </x:c>
      <x:c r="G62" s="17" t="n">
        <x:v>60.267999999999994</x:v>
      </x:c>
      <x:c r="H62" s="17" t="n">
        <x:f>G62*F62</x:f>
        <x:v>1145.0919999999999</x:v>
      </x:c>
      <x:c r="I62" s="22" t="str">
        <x:f>HYPERLINK("https://etp-aktiv.ru/catalog/materialy/truboprovody/2000439596-VH21/","Открыть позицию")</x:f>
        <x:v>Открыть позицию</x:v>
      </x:c>
    </x:row>
    <x:row r="63" ht="28" customHeight="1">
      <x:c r="A63" s="16" t="str">
        <x:v>Южно-Сибирская теплосетевая компания</x:v>
      </x:c>
      <x:c r="B63" s="16" t="str">
        <x:v>2000517603-VH21</x:v>
      </x:c>
      <x:c r="C63" s="16" t="str">
        <x:v>МУФТА СТ20 DN15 PN16 ГОСТ8966-75</x:v>
      </x:c>
      <x:c r="D63" s="16" t="str">
        <x:v>Детали фасонные</x:v>
      </x:c>
      <x:c r="E63" s="16" t="str">
        <x:v>ШТ</x:v>
      </x:c>
      <x:c r="F63" s="21" t="n">
        <x:v>23</x:v>
      </x:c>
      <x:c r="G63" s="17" t="n">
        <x:v>10.784799999999999</x:v>
      </x:c>
      <x:c r="H63" s="17" t="n">
        <x:f>G63*F63</x:f>
        <x:v>248.05039999999997</x:v>
      </x:c>
      <x:c r="I63" s="22" t="str">
        <x:f>HYPERLINK("https://etp-aktiv.ru/catalog/materialy/truboprovody/2000517603-VH21/","Открыть позицию")</x:f>
        <x:v>Открыть позицию</x:v>
      </x:c>
    </x:row>
    <x:row r="64" ht="28" customHeight="1">
      <x:c r="A64" s="16" t="str">
        <x:v>Южно-Сибирская теплосетевая компания</x:v>
      </x:c>
      <x:c r="B64" s="16" t="str">
        <x:v>2000553188-VH21</x:v>
      </x:c>
      <x:c r="C64" s="16" t="str">
        <x:v>ОПОРА DН325 ТС624.000-010 С.5.903-13 В.8</x:v>
      </x:c>
      <x:c r="D64" s="16" t="str">
        <x:v>Система опорн-подвес</x:v>
      </x:c>
      <x:c r="E64" s="16" t="str">
        <x:v>ШТ</x:v>
      </x:c>
      <x:c r="F64" s="21" t="n">
        <x:v>1</x:v>
      </x:c>
      <x:c r="G64" s="17" t="n">
        <x:v>398.818</x:v>
      </x:c>
      <x:c r="H64" s="17" t="n">
        <x:f>G64*F64</x:f>
        <x:v>398.818</x:v>
      </x:c>
      <x:c r="I64" s="22" t="str">
        <x:f>HYPERLINK("https://etp-aktiv.ru/catalog/materialy/truboprovody/2000553188-VH21/","Открыть позицию")</x:f>
        <x:v>Открыть позицию</x:v>
      </x:c>
    </x:row>
    <x:row r="65" ht="28" customHeight="1">
      <x:c r="A65" s="16" t="str">
        <x:v>Южно-Сибирская теплосетевая компания</x:v>
      </x:c>
      <x:c r="B65" s="16" t="str">
        <x:v>2000574980-VH21</x:v>
      </x:c>
      <x:c r="C65" s="16" t="str">
        <x:v>ОПОРА СКОЛЬЗ ДН426 09Г2С ТС-624.000-043</x:v>
      </x:c>
      <x:c r="D65" s="16" t="str">
        <x:v>Система опорн-подвес</x:v>
      </x:c>
      <x:c r="E65" s="16" t="str">
        <x:v>ШТ</x:v>
      </x:c>
      <x:c r="F65" s="21" t="n">
        <x:v>10</x:v>
      </x:c>
      <x:c r="G65" s="17" t="n">
        <x:v>1238.4708</x:v>
      </x:c>
      <x:c r="H65" s="17" t="n">
        <x:f>G65*F65</x:f>
        <x:v>12384.708</x:v>
      </x:c>
      <x:c r="I65" s="22" t="str">
        <x:f>HYPERLINK("https://etp-aktiv.ru/catalog/materialy/truboprovody/2000574980-VH21/","Открыть позицию")</x:f>
        <x:v>Открыть позицию</x:v>
      </x:c>
    </x:row>
    <x:row r="66" ht="28" customHeight="1">
      <x:c r="A66" s="16" t="str">
        <x:v>Южно-Сибирская теплосетевая компания</x:v>
      </x:c>
      <x:c r="B66" s="16" t="str">
        <x:v>2000623790-VH21</x:v>
      </x:c>
      <x:c r="C66" s="16" t="str">
        <x:v>ОПОРА СПО-133/225.100 С1-487-1997.01.000</x:v>
      </x:c>
      <x:c r="D66" s="16" t="str">
        <x:v>Система опорн-подвес</x:v>
      </x:c>
      <x:c r="E66" s="16" t="str">
        <x:v>ШТ</x:v>
      </x:c>
      <x:c r="F66" s="21" t="n">
        <x:v>16</x:v>
      </x:c>
      <x:c r="G66" s="17" t="n">
        <x:v>554.1484</x:v>
      </x:c>
      <x:c r="H66" s="17" t="n">
        <x:f>G66*F66</x:f>
        <x:v>8866.3744</x:v>
      </x:c>
      <x:c r="I66" s="22" t="str">
        <x:f>HYPERLINK("https://etp-aktiv.ru/catalog/materialy/truboprovody/2000623790-VH21/","Открыть позицию")</x:f>
        <x:v>Открыть позицию</x:v>
      </x:c>
    </x:row>
    <x:row r="67" ht="28" customHeight="1">
      <x:c r="A67" s="16" t="str">
        <x:v>Южно-Сибирская теплосетевая компания</x:v>
      </x:c>
      <x:c r="B67" s="16" t="str">
        <x:v>2001012967-VH21</x:v>
      </x:c>
      <x:c r="C67" s="16" t="str">
        <x:v>ОПОРА СПО-159/250.100 С1-487-1997.00.000</x:v>
      </x:c>
      <x:c r="D67" s="16" t="str">
        <x:v>Система опорн-подвес</x:v>
      </x:c>
      <x:c r="E67" s="16" t="str">
        <x:v>ШТ</x:v>
      </x:c>
      <x:c r="F67" s="21" t="n">
        <x:v>36</x:v>
      </x:c>
      <x:c r="G67" s="17" t="n">
        <x:v>672.525</x:v>
      </x:c>
      <x:c r="H67" s="17" t="n">
        <x:f>G67*F67</x:f>
        <x:v>24210.899999999998</x:v>
      </x:c>
      <x:c r="I67" s="22" t="str">
        <x:f>HYPERLINK("https://etp-aktiv.ru/catalog/materialy/truboprovody/2001012967-VH21/","Открыть позицию")</x:f>
        <x:v>Открыть позицию</x:v>
      </x:c>
    </x:row>
    <x:row r="68" ht="28" customHeight="1">
      <x:c r="A68" s="16" t="str">
        <x:v>Южно-Сибирская теплосетевая компания</x:v>
      </x:c>
      <x:c r="B68" s="16" t="str">
        <x:v>2000554270-VH21</x:v>
      </x:c>
      <x:c r="C68" s="16" t="str">
        <x:v>ОТВОД 15° 09Г2С 325*8-2,5 ТС-583.000-005</x:v>
      </x:c>
      <x:c r="D68" s="16" t="str">
        <x:v>Детали фасонные</x:v>
      </x:c>
      <x:c r="E68" s="16" t="str">
        <x:v>ШТ</x:v>
      </x:c>
      <x:c r="F68" s="21" t="n">
        <x:v>5</x:v>
      </x:c>
      <x:c r="G68" s="17" t="n">
        <x:v>1570.75</x:v>
      </x:c>
      <x:c r="H68" s="17" t="n">
        <x:f>G68*F68</x:f>
        <x:v>7853.75</x:v>
      </x:c>
      <x:c r="I68" s="22" t="str">
        <x:f>HYPERLINK("https://etp-aktiv.ru/catalog/materialy/truboprovody/2000554270-VH21/","Открыть позицию")</x:f>
        <x:v>Открыть позицию</x:v>
      </x:c>
    </x:row>
    <x:row r="69" ht="28" customHeight="1">
      <x:c r="A69" s="16" t="str">
        <x:v>Южно-Сибирская теплосетевая компания</x:v>
      </x:c>
      <x:c r="B69" s="16" t="str">
        <x:v>2000554534-VH21</x:v>
      </x:c>
      <x:c r="C69" s="16" t="str">
        <x:v>ОТВОД 90 17Г1С 820*9-1,6 ТС583-264 5.903</x:v>
      </x:c>
      <x:c r="D69" s="16" t="str">
        <x:v>Детали фасонные</x:v>
      </x:c>
      <x:c r="E69" s="16" t="str">
        <x:v>ШТ</x:v>
      </x:c>
      <x:c r="F69" s="21" t="n">
        <x:v>6</x:v>
      </x:c>
      <x:c r="G69" s="17" t="n">
        <x:v>41744.59359999999</x:v>
      </x:c>
      <x:c r="H69" s="17" t="n">
        <x:f>G69*F69</x:f>
        <x:v>250467.56159999996</x:v>
      </x:c>
      <x:c r="I69" s="22" t="str">
        <x:f>HYPERLINK("https://etp-aktiv.ru/catalog/materialy/truboprovody/2000554534-VH21/","Открыть позицию")</x:f>
        <x:v>Открыть позицию</x:v>
      </x:c>
    </x:row>
    <x:row r="70" ht="28" customHeight="1">
      <x:c r="A70" s="16" t="str">
        <x:v>Южно-Сибирская теплосетевая компания</x:v>
      </x:c>
      <x:c r="B70" s="16" t="str">
        <x:v>2000568171-VH21</x:v>
      </x:c>
      <x:c r="C70" s="16" t="str">
        <x:v>ОТВОД 90° 17Г1С 1020*10-1,6 ТС-583-267</x:v>
      </x:c>
      <x:c r="D70" s="16" t="str">
        <x:v>Детали фасонные</x:v>
      </x:c>
      <x:c r="E70" s="16" t="str">
        <x:v>ШТ</x:v>
      </x:c>
      <x:c r="F70" s="21" t="n">
        <x:v>2</x:v>
      </x:c>
      <x:c r="G70" s="17" t="n">
        <x:v>75152.183</x:v>
      </x:c>
      <x:c r="H70" s="17" t="n">
        <x:f>G70*F70</x:f>
        <x:v>150304.366</x:v>
      </x:c>
      <x:c r="I70" s="22" t="str">
        <x:f>HYPERLINK("https://etp-aktiv.ru/catalog/materialy/truboprovody/2000568171-VH21/","Открыть позицию")</x:f>
        <x:v>Открыть позицию</x:v>
      </x:c>
    </x:row>
    <x:row r="71" ht="28" customHeight="1">
      <x:c r="A71" s="16" t="str">
        <x:v>Южно-Сибирская теплосетевая компания</x:v>
      </x:c>
      <x:c r="B71" s="16" t="str">
        <x:v>2000568185-VH21</x:v>
      </x:c>
      <x:c r="C71" s="16" t="str">
        <x:v>ОТВОД 90° 17Г1С 720*9 ГОСТ30753-2001</x:v>
      </x:c>
      <x:c r="D71" s="16" t="str">
        <x:v>Детали фасонные</x:v>
      </x:c>
      <x:c r="E71" s="16" t="str">
        <x:v>ШТ</x:v>
      </x:c>
      <x:c r="F71" s="21" t="n">
        <x:v>7</x:v>
      </x:c>
      <x:c r="G71" s="17" t="n">
        <x:v>37428.075</x:v>
      </x:c>
      <x:c r="H71" s="17" t="n">
        <x:f>G71*F71</x:f>
        <x:v>261996.52499999997</x:v>
      </x:c>
      <x:c r="I71" s="22" t="str">
        <x:f>HYPERLINK("https://etp-aktiv.ru/catalog/materialy/truboprovody/2000568185-VH21/","Открыть позицию")</x:f>
        <x:v>Открыть позицию</x:v>
      </x:c>
    </x:row>
    <x:row r="72" ht="28" customHeight="1">
      <x:c r="A72" s="16" t="str">
        <x:v>Южно-Сибирская теплосетевая компания</x:v>
      </x:c>
      <x:c r="B72" s="16" t="str">
        <x:v>2000630070-VH21</x:v>
      </x:c>
      <x:c r="C72" s="16" t="str">
        <x:v>ОТВОД 90° 17Г1С DN630*9 ГОСТ30753-2001</x:v>
      </x:c>
      <x:c r="D72" s="16" t="str">
        <x:v>Детали фасонные</x:v>
      </x:c>
      <x:c r="E72" s="16" t="str">
        <x:v>ШТ</x:v>
      </x:c>
      <x:c r="F72" s="21" t="n">
        <x:v>40</x:v>
      </x:c>
      <x:c r="G72" s="17" t="n">
        <x:v>44733.3374</x:v>
      </x:c>
      <x:c r="H72" s="17" t="n">
        <x:f>G72*F72</x:f>
        <x:v>1789333.4959999998</x:v>
      </x:c>
      <x:c r="I72" s="22" t="str">
        <x:f>HYPERLINK("https://etp-aktiv.ru/catalog/materialy/truboprovody/2000630070-VH21/","Открыть позицию")</x:f>
        <x:v>Открыть позицию</x:v>
      </x:c>
    </x:row>
    <x:row r="73" ht="28" customHeight="1">
      <x:c r="A73" s="16" t="str">
        <x:v>Южно-Сибирская теплосетевая компания</x:v>
      </x:c>
      <x:c r="B73" s="16" t="str">
        <x:v>2000627918-VH21</x:v>
      </x:c>
      <x:c r="C73" s="16" t="str">
        <x:v>ОТВОД 90° 17Г1С DN820*9 ГОСТ30753-2001</x:v>
      </x:c>
      <x:c r="D73" s="16" t="str">
        <x:v>Детали фасонные</x:v>
      </x:c>
      <x:c r="E73" s="16" t="str">
        <x:v>ШТ</x:v>
      </x:c>
      <x:c r="F73" s="21" t="n">
        <x:v>45</x:v>
      </x:c>
      <x:c r="G73" s="17" t="n">
        <x:v>64276.5052</x:v>
      </x:c>
      <x:c r="H73" s="17" t="n">
        <x:f>G73*F73</x:f>
        <x:v>2892442.734</x:v>
      </x:c>
      <x:c r="I73" s="22" t="str">
        <x:f>HYPERLINK("https://etp-aktiv.ru/catalog/materialy/truboprovody/2000627918-VH21/","Открыть позицию")</x:f>
        <x:v>Открыть позицию</x:v>
      </x:c>
    </x:row>
    <x:row r="74" ht="28" customHeight="1">
      <x:c r="A74" s="16" t="str">
        <x:v>Южно-Сибирская теплосетевая компания</x:v>
      </x:c>
      <x:c r="B74" s="16" t="str">
        <x:v>2000568205-VH21</x:v>
      </x:c>
      <x:c r="C74" s="16" t="str">
        <x:v>ОТВОД П 90° СТ20 530*10 ГОСТ17375-01</x:v>
      </x:c>
      <x:c r="D74" s="16" t="str">
        <x:v>Детали фасонные</x:v>
      </x:c>
      <x:c r="E74" s="16" t="str">
        <x:v>ШТ</x:v>
      </x:c>
      <x:c r="F74" s="21" t="n">
        <x:v>0</x:v>
      </x:c>
      <x:c r="G74" s="17" t="n">
        <x:v>10900.346199999998</x:v>
      </x:c>
      <x:c r="H74" s="17" t="n">
        <x:f>G74*F74</x:f>
        <x:v>0</x:v>
      </x:c>
      <x:c r="I74" s="22" t="str">
        <x:f>HYPERLINK("https://etp-aktiv.ru/catalog/materialy/truboprovody/2000568205-VH21/","Открыть позицию")</x:f>
        <x:v>Открыть позицию</x:v>
      </x:c>
    </x:row>
    <x:row r="75" ht="28" customHeight="1">
      <x:c r="A75" s="16" t="str">
        <x:v>Южно-Сибирская теплосетевая компания</x:v>
      </x:c>
      <x:c r="B75" s="16" t="str">
        <x:v>2000559577-VH21</x:v>
      </x:c>
      <x:c r="C75" s="16" t="str">
        <x:v>ОТВОД СТ20 108*4 90° 1-ППУ-ПЭ ГОСТ30732</x:v>
      </x:c>
      <x:c r="D75" s="16" t="str">
        <x:v>Труб/элем ТИ и Футер</x:v>
      </x:c>
      <x:c r="E75" s="16" t="str">
        <x:v>ШТ</x:v>
      </x:c>
      <x:c r="F75" s="21" t="n">
        <x:v>8</x:v>
      </x:c>
      <x:c r="G75" s="17" t="n">
        <x:v>10803.1488</x:v>
      </x:c>
      <x:c r="H75" s="17" t="n">
        <x:f>G75*F75</x:f>
        <x:v>86425.1904</x:v>
      </x:c>
      <x:c r="I75" s="22" t="str">
        <x:f>HYPERLINK("https://etp-aktiv.ru/catalog/materialy/truboprovody/2000559577-VH21/","Открыть позицию")</x:f>
        <x:v>Открыть позицию</x:v>
      </x:c>
    </x:row>
    <x:row r="76" ht="28" customHeight="1">
      <x:c r="A76" s="16" t="str">
        <x:v>Южно-Сибирская теплосетевая компания</x:v>
      </x:c>
      <x:c r="B76" s="16" t="str">
        <x:v>2000259204-VH21</x:v>
      </x:c>
      <x:c r="C76" s="16" t="str">
        <x:v>ПЕРЕХОД К СТ20 377*12 159 6 ГОСТ17378-01</x:v>
      </x:c>
      <x:c r="D76" s="16" t="str">
        <x:v>Детали фасонные</x:v>
      </x:c>
      <x:c r="E76" s="16" t="str">
        <x:v>ШТ</x:v>
      </x:c>
      <x:c r="F76" s="21" t="n">
        <x:v>13</x:v>
      </x:c>
      <x:c r="G76" s="17" t="n">
        <x:v>7307.8</x:v>
      </x:c>
      <x:c r="H76" s="17" t="n">
        <x:f>G76*F76</x:f>
        <x:v>95001.40000000001</x:v>
      </x:c>
      <x:c r="I76" s="22" t="str">
        <x:f>HYPERLINK("https://etp-aktiv.ru/catalog/materialy/truboprovody/2000259204-VH21/","Открыть позицию")</x:f>
        <x:v>Открыть позицию</x:v>
      </x:c>
    </x:row>
    <x:row r="77" ht="28" customHeight="1">
      <x:c r="A77" s="16" t="str">
        <x:v>Южно-Сибирская теплосетевая компания</x:v>
      </x:c>
      <x:c r="B77" s="16" t="str">
        <x:v>2000636005-VH21</x:v>
      </x:c>
      <x:c r="C77" s="16" t="str">
        <x:v>ТРОЙНИК 17Г1С 630*12-219*7 ТС588.000-087</x:v>
      </x:c>
      <x:c r="D77" s="16" t="str">
        <x:v>Детали фасонные</x:v>
      </x:c>
      <x:c r="E77" s="16" t="str">
        <x:v>ШТ</x:v>
      </x:c>
      <x:c r="F77" s="21" t="n">
        <x:v>14</x:v>
      </x:c>
      <x:c r="G77" s="17" t="n">
        <x:v>19420.875</x:v>
      </x:c>
      <x:c r="H77" s="17" t="n">
        <x:f>G77*F77</x:f>
        <x:v>271892.25</x:v>
      </x:c>
      <x:c r="I77" s="22" t="str">
        <x:f>HYPERLINK("https://etp-aktiv.ru/catalog/materialy/truboprovody/2000636005-VH21/","Открыть позицию")</x:f>
        <x:v>Открыть позицию</x:v>
      </x:c>
    </x:row>
    <x:row r="78" ht="28" customHeight="1">
      <x:c r="A78" s="16" t="str">
        <x:v>Южно-Сибирская теплосетевая компания</x:v>
      </x:c>
      <x:c r="B78" s="16" t="str">
        <x:v>2000239390-VH21</x:v>
      </x:c>
      <x:c r="C78" s="16" t="str">
        <x:v>ТРОЙНИК 17Г1С 630*12-426*9 ТС588.000-094</x:v>
      </x:c>
      <x:c r="D78" s="16" t="str">
        <x:v>Детали фасонные</x:v>
      </x:c>
      <x:c r="E78" s="16" t="str">
        <x:v>ШТ</x:v>
      </x:c>
      <x:c r="F78" s="21" t="n">
        <x:v>4</x:v>
      </x:c>
      <x:c r="G78" s="17" t="n">
        <x:v>23950.125</x:v>
      </x:c>
      <x:c r="H78" s="17" t="n">
        <x:f>G78*F78</x:f>
        <x:v>95800.5</x:v>
      </x:c>
      <x:c r="I78" s="22" t="str">
        <x:f>HYPERLINK("https://etp-aktiv.ru/catalog/materialy/truboprovody/2000239390-VH21/","Открыть позицию")</x:f>
        <x:v>Открыть позицию</x:v>
      </x:c>
    </x:row>
    <x:row r="79" ht="28" customHeight="1">
      <x:c r="A79" s="16" t="str">
        <x:v>Южно-Сибирская теплосетевая компания</x:v>
      </x:c>
      <x:c r="B79" s="16" t="str">
        <x:v>2000582248-VH21</x:v>
      </x:c>
      <x:c r="C79" s="16" t="str">
        <x:v>ТРОЙНИК 17Г1С 720*14-630*10 105 3410764</x:v>
      </x:c>
      <x:c r="D79" s="16" t="str">
        <x:v>Детали фасонные</x:v>
      </x:c>
      <x:c r="E79" s="16" t="str">
        <x:v>ШТ</x:v>
      </x:c>
      <x:c r="F79" s="21" t="n">
        <x:v>0</x:v>
      </x:c>
      <x:c r="G79" s="17" t="n">
        <x:v>3431.25</x:v>
      </x:c>
      <x:c r="H79" s="17" t="n">
        <x:f>G79*F79</x:f>
        <x:v>0</x:v>
      </x:c>
      <x:c r="I79" s="22" t="str">
        <x:f>HYPERLINK("https://etp-aktiv.ru/catalog/materialy/truboprovody/2000582248-VH21/","Открыть позицию")</x:f>
        <x:v>Открыть позицию</x:v>
      </x:c>
    </x:row>
    <x:row r="80" ht="28" customHeight="1">
      <x:c r="A80" s="16" t="str">
        <x:v>Южно-Сибирская теплосетевая компания</x:v>
      </x:c>
      <x:c r="B80" s="16" t="str">
        <x:v>2000555304-VH21</x:v>
      </x:c>
      <x:c r="C80" s="16" t="str">
        <x:v>ТРОЙНИК 17Г1С 820*14-630*12 1,6 588-132</x:v>
      </x:c>
      <x:c r="D80" s="16" t="str">
        <x:v>Детали фасонные</x:v>
      </x:c>
      <x:c r="E80" s="16" t="str">
        <x:v>ШТ</x:v>
      </x:c>
      <x:c r="F80" s="21" t="n">
        <x:v>2</x:v>
      </x:c>
      <x:c r="G80" s="17" t="n">
        <x:v>51465.321800000005</x:v>
      </x:c>
      <x:c r="H80" s="17" t="n">
        <x:f>G80*F80</x:f>
        <x:v>102930.64360000001</x:v>
      </x:c>
      <x:c r="I80" s="22" t="str">
        <x:f>HYPERLINK("https://etp-aktiv.ru/catalog/materialy/truboprovody/2000555304-VH21/","Открыть позицию")</x:f>
        <x:v>Открыть позицию</x:v>
      </x:c>
    </x:row>
    <x:row r="81" ht="28" customHeight="1">
      <x:c r="A81" s="16" t="str">
        <x:v>Южно-Сибирская теплосетевая компания</x:v>
      </x:c>
      <x:c r="B81" s="16" t="str">
        <x:v>2000631179-VH21</x:v>
      </x:c>
      <x:c r="C81" s="16" t="str">
        <x:v>ТРОЙНИК П 09Г2С 273*10 ГОСТ17376-2001</x:v>
      </x:c>
      <x:c r="D81" s="16" t="str">
        <x:v>Детали фасонные</x:v>
      </x:c>
      <x:c r="E81" s="16" t="str">
        <x:v>ШТ</x:v>
      </x:c>
      <x:c r="F81" s="21" t="n">
        <x:v>8</x:v>
      </x:c>
      <x:c r="G81" s="17" t="n">
        <x:v>5525.6849999999995</x:v>
      </x:c>
      <x:c r="H81" s="17" t="n">
        <x:f>G81*F81</x:f>
        <x:v>44205.479999999996</x:v>
      </x:c>
      <x:c r="I81" s="22" t="str">
        <x:f>HYPERLINK("https://etp-aktiv.ru/catalog/materialy/truboprovody/2000631179-VH21/","Открыть позицию")</x:f>
        <x:v>Открыть позицию</x:v>
      </x:c>
    </x:row>
    <x:row r="82" ht="28" customHeight="1">
      <x:c r="A82" s="16" t="str">
        <x:v>Южно-Сибирская теплосетевая компания</x:v>
      </x:c>
      <x:c r="B82" s="16" t="str">
        <x:v>2000555216-VH21</x:v>
      </x:c>
      <x:c r="C82" s="16" t="str">
        <x:v>ТРОЙНИК СТ20 325*10-273*10 ГОСТ17376-01</x:v>
      </x:c>
      <x:c r="D82" s="16" t="str">
        <x:v>Детали фасонные</x:v>
      </x:c>
      <x:c r="E82" s="16" t="str">
        <x:v>ШТ</x:v>
      </x:c>
      <x:c r="F82" s="21" t="n">
        <x:v>2</x:v>
      </x:c>
      <x:c r="G82" s="17" t="n">
        <x:v>5089.6936</x:v>
      </x:c>
      <x:c r="H82" s="17" t="n">
        <x:f>G82*F82</x:f>
        <x:v>10179.3872</x:v>
      </x:c>
      <x:c r="I82" s="22" t="str">
        <x:f>HYPERLINK("https://etp-aktiv.ru/catalog/materialy/truboprovody/2000555216-VH21/","Открыть позицию")</x:f>
        <x:v>Открыть позицию</x:v>
      </x:c>
    </x:row>
    <x:row r="83" ht="28" customHeight="1">
      <x:c r="A83" s="16" t="str">
        <x:v>Южно-Сибирская теплосетевая компания</x:v>
      </x:c>
      <x:c r="B83" s="16" t="str">
        <x:v>2000555291-VH21</x:v>
      </x:c>
      <x:c r="C83" s="16" t="str">
        <x:v>ТРОЙНИК СТ20 720*18-530*11 2,5 ТС588-112</x:v>
      </x:c>
      <x:c r="D83" s="16" t="str">
        <x:v>Детали фасонные</x:v>
      </x:c>
      <x:c r="E83" s="16" t="str">
        <x:v>ШТ</x:v>
      </x:c>
      <x:c r="F83" s="21" t="n">
        <x:v>0</x:v>
      </x:c>
      <x:c r="G83" s="17" t="n">
        <x:v>3965</x:v>
      </x:c>
      <x:c r="H83" s="17" t="n">
        <x:f>G83*F83</x:f>
        <x:v>0</x:v>
      </x:c>
      <x:c r="I83" s="22" t="str">
        <x:f>HYPERLINK("https://etp-aktiv.ru/catalog/materialy/truboprovody/2000555291-VH21/","Открыть позицию")</x:f>
        <x:v>Открыть позицию</x:v>
      </x:c>
    </x:row>
    <x:row r="84" ht="28" customHeight="1">
      <x:c r="A84" s="16" t="str">
        <x:v>Южно-Сибирская теплосетевая компания</x:v>
      </x:c>
      <x:c r="B84" s="16" t="str">
        <x:v>2000145254-VH21</x:v>
      </x:c>
      <x:c r="C84" s="16" t="str">
        <x:v>ТРУБА 17Г1С 720*9 ГОСТ20295-85</x:v>
      </x:c>
      <x:c r="D84" s="16" t="str">
        <x:v>ТрубЧерСварБольшДиам</x:v>
      </x:c>
      <x:c r="E84" s="16" t="str">
        <x:v>Т</x:v>
      </x:c>
      <x:c r="F84" s="30" t="n">
        <x:v>10.507</x:v>
      </x:c>
      <x:c r="G84" s="17" t="n">
        <x:v>16182.4582</x:v>
      </x:c>
      <x:c r="H84" s="17" t="n">
        <x:f>G84*F84</x:f>
        <x:v>170029.08830739997</x:v>
      </x:c>
      <x:c r="I84" s="22" t="str">
        <x:f>HYPERLINK("https://etp-aktiv.ru/catalog/materialy/truby-stalnye-i-polimernye/2000145254-VH21/","Открыть позицию")</x:f>
        <x:v>Открыть позицию</x:v>
      </x:c>
    </x:row>
    <x:row r="85" ht="28" customHeight="1">
      <x:c r="A85" s="16" t="str">
        <x:v>Южно-Сибирская теплосетевая компания</x:v>
      </x:c>
      <x:c r="B85" s="16" t="str">
        <x:v>2000865622-VH21</x:v>
      </x:c>
      <x:c r="C85" s="16" t="str">
        <x:v>ТРУБА IP66 DN23 22,6ММ 28,5ММ PA612329F2</x:v>
      </x:c>
      <x:c r="D85" s="16" t="str">
        <x:v>Монтажн изд д/кабел</x:v>
      </x:c>
      <x:c r="E85" s="16" t="str">
        <x:v>М</x:v>
      </x:c>
      <x:c r="F85" s="21" t="n">
        <x:v>200</x:v>
      </x:c>
      <x:c r="G85" s="17" t="n">
        <x:v>171.5686</x:v>
      </x:c>
      <x:c r="H85" s="17" t="n">
        <x:f>G85*F85</x:f>
        <x:v>34313.72</x:v>
      </x:c>
      <x:c r="I85" s="22" t="str">
        <x:f>HYPERLINK("https://etp-aktiv.ru/catalog/materialy/ehlektrotekhnicheskie-materialy/2000865622-VH21/","Открыть позицию")</x:f>
        <x:v>Открыть позицию</x:v>
      </x:c>
    </x:row>
    <x:row r="86" ht="28" customHeight="1">
      <x:c r="A86" s="16" t="str">
        <x:v>Южно-Сибирская теплосетевая компания</x:v>
      </x:c>
      <x:c r="B86" s="16" t="str">
        <x:v>2000635966-VH21</x:v>
      </x:c>
      <x:c r="C86" s="16" t="str">
        <x:v>ТРУБА З-Т 17Г1С 630*8 К52 ГОСТ20295-85</x:v>
      </x:c>
      <x:c r="D86" s="16" t="str">
        <x:v>ТрубЧерСварБольшДиам</x:v>
      </x:c>
      <x:c r="E86" s="16" t="str">
        <x:v>Т</x:v>
      </x:c>
      <x:c r="F86" s="30" t="n">
        <x:v>4.173</x:v>
      </x:c>
      <x:c r="G86" s="17" t="n">
        <x:v>52541.3618</x:v>
      </x:c>
      <x:c r="H86" s="17" t="n">
        <x:f>G86*F86</x:f>
        <x:v>219255.1027914</x:v>
      </x:c>
      <x:c r="I86" s="22" t="str">
        <x:f>HYPERLINK("https://etp-aktiv.ru/catalog/materialy/truby-stalnye-i-polimernye/2000635966-VH21/","Открыть позицию")</x:f>
        <x:v>Открыть позицию</x:v>
      </x:c>
    </x:row>
    <x:row r="87" ht="28" customHeight="1">
      <x:c r="A87" s="16" t="str">
        <x:v>Южно-Сибирская теплосетевая компания</x:v>
      </x:c>
      <x:c r="B87" s="16" t="str">
        <x:v>2000165143-VH21</x:v>
      </x:c>
      <x:c r="C87" s="16" t="str">
        <x:v>ТРУБА СТ20 720*8 ГОСТ10705-80</x:v>
      </x:c>
      <x:c r="D87" s="16" t="str">
        <x:v>ТрубЧерСварБольшДиам</x:v>
      </x:c>
      <x:c r="E87" s="16" t="str">
        <x:v>Т</x:v>
      </x:c>
      <x:c r="F87" s="30" t="n">
        <x:v>8.325</x:v>
      </x:c>
      <x:c r="G87" s="17" t="n">
        <x:v>61517.2068</x:v>
      </x:c>
      <x:c r="H87" s="17" t="n">
        <x:f>G87*F87</x:f>
        <x:v>512130.74661</x:v>
      </x:c>
      <x:c r="I87" s="22" t="str">
        <x:f>HYPERLINK("https://etp-aktiv.ru/catalog/materialy/truby-stalnye-i-polimernye/2000165143-VH21/","Открыть позицию")</x:f>
        <x:v>Открыть позицию</x:v>
      </x:c>
    </x:row>
    <x:row r="88" ht="28" customHeight="1">
      <x:c r="A88" s="16" t="str">
        <x:v>Южно-Сибирская теплосетевая компания</x:v>
      </x:c>
      <x:c r="B88" s="16" t="str">
        <x:v>2000478505-VH21</x:v>
      </x:c>
      <x:c r="C88" s="16" t="str">
        <x:v>ТРУБА Э/С СТ20 720*10 ГОСТ10705-80</x:v>
      </x:c>
      <x:c r="D88" s="16" t="str">
        <x:v>ТрубЧерСварБольшДиам</x:v>
      </x:c>
      <x:c r="E88" s="16" t="str">
        <x:v>Т</x:v>
      </x:c>
      <x:c r="F88" s="30" t="n">
        <x:v>3.719</x:v>
      </x:c>
      <x:c r="G88" s="17" t="n">
        <x:v>47990.920399999995</x:v>
      </x:c>
      <x:c r="H88" s="17" t="n">
        <x:f>G88*F88</x:f>
        <x:v>178478.23296759996</x:v>
      </x:c>
      <x:c r="I88" s="22" t="str">
        <x:f>HYPERLINK("https://etp-aktiv.ru/catalog/materialy/truby-stalnye-i-polimernye/2000478505-VH21/","Открыть позицию")</x:f>
        <x:v>Открыть позицию</x:v>
      </x:c>
    </x:row>
    <x:row r="89" ht="28" customHeight="1">
      <x:c r="A89" s="16" t="str">
        <x:v>Южно-Сибирская теплосетевая компания</x:v>
      </x:c>
      <x:c r="B89" s="16" t="str">
        <x:v>2000581856-VH21</x:v>
      </x:c>
      <x:c r="C89" s="16" t="str">
        <x:v>ФИЛЬТР ВА ФС-300-16 ФЛАНЦ Y-ОБР СТ20</x:v>
      </x:c>
      <x:c r="D89" s="16" t="str">
        <x:v>Прочая арматура</x:v>
      </x:c>
      <x:c r="E89" s="16" t="str">
        <x:v>ШТ</x:v>
      </x:c>
      <x:c r="F89" s="21" t="n">
        <x:v>1</x:v>
      </x:c>
      <x:c r="G89" s="17" t="n">
        <x:v>88640.625</x:v>
      </x:c>
      <x:c r="H89" s="17" t="n">
        <x:f>G89*F89</x:f>
        <x:v>88640.625</x:v>
      </x:c>
      <x:c r="I89" s="22" t="str">
        <x:f>HYPERLINK("https://etp-aktiv.ru/catalog/materialy/truboprovodnaya-armatura-i-komplektuyushchie/2000581856-VH21/","Открыть позицию")</x:f>
        <x:v>Открыть позицию</x:v>
      </x:c>
    </x:row>
    <x:row r="90" ht="28" customHeight="1">
      <x:c r="A90" s="16" t="str">
        <x:v>Южно-Сибирская теплосетевая компания</x:v>
      </x:c>
      <x:c r="B90" s="16" t="str">
        <x:v>2000554803-VH21</x:v>
      </x:c>
      <x:c r="C90" s="16" t="str">
        <x:v>ФЛАНЕЦ СТ20 DN250 PN1,6 ИСП.2 ГОСТ12820</x:v>
      </x:c>
      <x:c r="D90" s="16" t="str">
        <x:v>Детали фасонные</x:v>
      </x:c>
      <x:c r="E90" s="16" t="str">
        <x:v>ШТ</x:v>
      </x:c>
      <x:c r="F90" s="21" t="n">
        <x:v>16</x:v>
      </x:c>
      <x:c r="G90" s="17" t="n">
        <x:v>1928.3808000000001</x:v>
      </x:c>
      <x:c r="H90" s="17" t="n">
        <x:f>G90*F90</x:f>
        <x:v>30854.092800000002</x:v>
      </x:c>
      <x:c r="I90" s="22" t="str">
        <x:f>HYPERLINK("https://etp-aktiv.ru/catalog/materialy/truboprovody/2000554803-VH21/","Открыть позицию")</x:f>
        <x:v>Открыть позицию</x:v>
      </x:c>
    </x:row>
    <x:row r="91" ht="28" customHeight="1">
      <x:c r="A91" s="16" t="str">
        <x:v>Южно-Сибирская теплосетевая компания</x:v>
      </x:c>
      <x:c r="B91" s="16" t="str">
        <x:v>2000165221-VH21</x:v>
      </x:c>
      <x:c r="C91" s="16" t="str">
        <x:v>ФЛАНЕЦ СТ20 DN300 PN25 ИСП1 ГОСТ12820-80</x:v>
      </x:c>
      <x:c r="D91" s="16" t="str">
        <x:v>Детали фасонные</x:v>
      </x:c>
      <x:c r="E91" s="16" t="str">
        <x:v>ШТ</x:v>
      </x:c>
      <x:c r="F91" s="21" t="n">
        <x:v>4</x:v>
      </x:c>
      <x:c r="G91" s="17" t="n">
        <x:v>2611.4222000000004</x:v>
      </x:c>
      <x:c r="H91" s="17" t="n">
        <x:f>G91*F91</x:f>
        <x:v>10445.688800000002</x:v>
      </x:c>
      <x:c r="I91" s="22" t="str">
        <x:f>HYPERLINK("https://etp-aktiv.ru/catalog/materialy/truboprovody/2000165221-VH21/","Открыть позицию")</x:f>
        <x:v>Открыть позицию</x:v>
      </x:c>
    </x:row>
    <x:row r="92" ht="28" customHeight="1">
      <x:c r="A92" s="16" t="str">
        <x:v>Южно-Сибирская теплосетевая компания</x:v>
      </x:c>
      <x:c r="B92" s="16" t="str">
        <x:v>2000554741-VH21</x:v>
      </x:c>
      <x:c r="C92" s="16" t="str">
        <x:v>ФЛАНЕЦ СТ20 DN32 PN1,6 ИСП.1 ГОСТ12821</x:v>
      </x:c>
      <x:c r="D92" s="16" t="str">
        <x:v>Детали фасонные</x:v>
      </x:c>
      <x:c r="E92" s="16" t="str">
        <x:v>ШТ</x:v>
      </x:c>
      <x:c r="F92" s="21" t="n">
        <x:v>8</x:v>
      </x:c>
      <x:c r="G92" s="17" t="n">
        <x:v>335.82939999999996</x:v>
      </x:c>
      <x:c r="H92" s="17" t="n">
        <x:f>G92*F92</x:f>
        <x:v>2686.6351999999997</x:v>
      </x:c>
      <x:c r="I92" s="22" t="str">
        <x:f>HYPERLINK("https://etp-aktiv.ru/catalog/materialy/truboprovody/2000554741-VH21/","Открыть позицию")</x:f>
        <x:v>Открыть позицию</x:v>
      </x:c>
    </x:row>
    <x:row r="93" ht="28" customHeight="1">
      <x:c r="A93" s="16" t="str">
        <x:v>Южно-Сибирская теплосетевая компания</x:v>
      </x:c>
      <x:c r="B93" s="16" t="str">
        <x:v>2000554859-VH21</x:v>
      </x:c>
      <x:c r="C93" s="16" t="str">
        <x:v>ФЛАНЕЦ СТ20 DN32 PN16 ИСП.2 ГОСТ12820-80</x:v>
      </x:c>
      <x:c r="D93" s="16" t="str">
        <x:v>Детали фасонные</x:v>
      </x:c>
      <x:c r="E93" s="16" t="str">
        <x:v>ШТ</x:v>
      </x:c>
      <x:c r="F93" s="21" t="n">
        <x:v>42</x:v>
      </x:c>
      <x:c r="G93" s="17" t="n">
        <x:v>155.672</x:v>
      </x:c>
      <x:c r="H93" s="17" t="n">
        <x:f>G93*F93</x:f>
        <x:v>6538.224</x:v>
      </x:c>
      <x:c r="I93" s="22" t="str">
        <x:f>HYPERLINK("https://etp-aktiv.ru/catalog/materialy/truboprovody/2000554859-VH21/","Открыть позицию")</x:f>
        <x:v>Открыть позицию</x:v>
      </x:c>
    </x:row>
    <x:row r="94" ht="28" customHeight="1">
      <x:c r="A94" s="16" t="str">
        <x:v>Южно-Сибирская теплосетевая компания</x:v>
      </x:c>
      <x:c r="B94" s="16" t="str">
        <x:v>2000221475-VH21</x:v>
      </x:c>
      <x:c r="C94" s="16" t="str">
        <x:v>ФЛАНЕЦ СТ20 DN32 PN16 ИСП1 ГОСТ12820-80</x:v>
      </x:c>
      <x:c r="D94" s="16" t="str">
        <x:v>Детали фасонные</x:v>
      </x:c>
      <x:c r="E94" s="16" t="str">
        <x:v>ШТ</x:v>
      </x:c>
      <x:c r="F94" s="21" t="n">
        <x:v>8</x:v>
      </x:c>
      <x:c r="G94" s="17" t="n">
        <x:v>269.4736</x:v>
      </x:c>
      <x:c r="H94" s="17" t="n">
        <x:f>G94*F94</x:f>
        <x:v>2155.7888</x:v>
      </x:c>
      <x:c r="I94" s="22" t="str">
        <x:f>HYPERLINK("https://etp-aktiv.ru/catalog/materialy/truboprovody/2000221475-VH21/","Открыть позицию")</x:f>
        <x:v>Открыть позицию</x:v>
      </x:c>
    </x:row>
    <x:row r="95" ht="28" customHeight="1">
      <x:c r="A95" s="16" t="str">
        <x:v>Южно-Сибирская теплосетевая компания</x:v>
      </x:c>
      <x:c r="B95" s="16" t="str">
        <x:v>2000163482-VH21</x:v>
      </x:c>
      <x:c r="C95" s="16" t="str">
        <x:v>ФЛАНЕЦ СТ20 DN400 PN25 ИСП1 ГОСТ12820-80</x:v>
      </x:c>
      <x:c r="D95" s="16" t="str">
        <x:v>Детали фасонные</x:v>
      </x:c>
      <x:c r="E95" s="16" t="str">
        <x:v>ШТ</x:v>
      </x:c>
      <x:c r="F95" s="21" t="n">
        <x:v>1</x:v>
      </x:c>
      <x:c r="G95" s="17" t="n">
        <x:v>4389.7064</x:v>
      </x:c>
      <x:c r="H95" s="17" t="n">
        <x:f>G95*F95</x:f>
        <x:v>4389.7064</x:v>
      </x:c>
      <x:c r="I95" s="22" t="str">
        <x:f>HYPERLINK("https://etp-aktiv.ru/catalog/materialy/truboprovody/2000163482-VH21/","Открыть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8e1aebe946f46a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2000452836-VH11</x:v>
      </x:c>
      <x:c r="C5" s="16" t="str">
        <x:v>БОЛТ М5*20 8.8 ОЦИНК DIN933</x:v>
      </x:c>
      <x:c r="D5" s="16" t="str">
        <x:v>Метизы</x:v>
      </x:c>
      <x:c r="E5" s="16" t="str">
        <x:v>КГ</x:v>
      </x:c>
      <x:c r="F5" s="30" t="n">
        <x:v>1.5</x:v>
      </x:c>
      <x:c r="G5" s="17" t="n">
        <x:v>268.7904</x:v>
      </x:c>
      <x:c r="H5" s="17" t="n">
        <x:f>G5*F5</x:f>
        <x:v>403.18559999999997</x:v>
      </x:c>
      <x:c r="I5" s="22" t="str">
        <x:f>HYPERLINK("https://etp-aktiv.ru/catalog/materialy/metizy/2000452836-VH11/","Открыть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2000327712-VH11</x:v>
      </x:c>
      <x:c r="C6" s="16" t="str">
        <x:v>ГАЙКА М5 8.8 ОЦИНК DIN934</x:v>
      </x:c>
      <x:c r="D6" s="16" t="str">
        <x:v>Метизы Спец</x:v>
      </x:c>
      <x:c r="E6" s="16" t="str">
        <x:v>КГ</x:v>
      </x:c>
      <x:c r="F6" s="29" t="n">
        <x:v>0.5</x:v>
      </x:c>
      <x:c r="G6" s="17" t="n">
        <x:v>243.5974</x:v>
      </x:c>
      <x:c r="H6" s="17" t="n">
        <x:f>G6*F6</x:f>
        <x:v>121.7987</x:v>
      </x:c>
      <x:c r="I6" s="22" t="str">
        <x:f>HYPERLINK("https://etp-aktiv.ru/catalog/materialy/metizy/2000327712-VH11/","Открыть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2000148524-VH11</x:v>
      </x:c>
      <x:c r="C7" s="16" t="str">
        <x:v>КРУГ СТ20 D24ММ ГОСТ2590-88</x:v>
      </x:c>
      <x:c r="D7" s="16" t="str">
        <x:v>М/прокат черный</x:v>
      </x:c>
      <x:c r="E7" s="16" t="str">
        <x:v>Т</x:v>
      </x:c>
      <x:c r="F7" s="29" t="n">
        <x:v>0.078</x:v>
      </x:c>
      <x:c r="G7" s="17" t="n">
        <x:v>59906.1846</x:v>
      </x:c>
      <x:c r="H7" s="17" t="n">
        <x:f>G7*F7</x:f>
        <x:v>4672.6823988</x:v>
      </x:c>
      <x:c r="I7" s="22" t="str">
        <x:f>HYPERLINK("https://etp-aktiv.ru/catalog/materialy/metalloprodukciya/2000148524-VH11/","Открыть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2000015670-VH11</x:v>
      </x:c>
      <x:c r="C8" s="16" t="str">
        <x:v>КРУГ СТ40Х D20ММ ГОСТ4543-71</x:v>
      </x:c>
      <x:c r="D8" s="16" t="str">
        <x:v>М/прокат черный</x:v>
      </x:c>
      <x:c r="E8" s="16" t="str">
        <x:v>Т</x:v>
      </x:c>
      <x:c r="F8" s="29" t="n">
        <x:v>0.015</x:v>
      </x:c>
      <x:c r="G8" s="17" t="n">
        <x:v>69997.5</x:v>
      </x:c>
      <x:c r="H8" s="17" t="n">
        <x:f>G8*F8</x:f>
        <x:v>1049.9624999999999</x:v>
      </x:c>
      <x:c r="I8" s="22" t="str">
        <x:f>HYPERLINK("https://etp-aktiv.ru/catalog/materialy/metalloprodukciya/2000015670-VH11/","Открыть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2000579360-VH11</x:v>
      </x:c>
      <x:c r="C9" s="16" t="str">
        <x:v>ОТЛИВКА СЧ15 500*500 ГОСТ1412-85</x:v>
      </x:c>
      <x:c r="D9" s="16" t="str">
        <x:v>Шихтовые материалы</x:v>
      </x:c>
      <x:c r="E9" s="16" t="str">
        <x:v>ШТ</x:v>
      </x:c>
      <x:c r="F9" s="21" t="n">
        <x:v>4</x:v>
      </x:c>
      <x:c r="G9" s="17" t="n">
        <x:v>65937.645</x:v>
      </x:c>
      <x:c r="H9" s="17" t="n">
        <x:f>G9*F9</x:f>
        <x:v>263750.58</x:v>
      </x:c>
      <x:c r="I9" s="22" t="str">
        <x:f>HYPERLINK("https://etp-aktiv.ru/catalog/materialy/metalloprodukciya/2000579360-VH11/","Открыть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2000128358-VH11</x:v>
      </x:c>
      <x:c r="C10" s="16" t="str">
        <x:v>ПЛОМБА СВИНЦОВАЯ С1 D10 41675</x:v>
      </x:c>
      <x:c r="D10" s="16" t="str">
        <x:v>М/прокат цветной</x:v>
      </x:c>
      <x:c r="E10" s="16" t="str">
        <x:v>КГ</x:v>
      </x:c>
      <x:c r="F10" s="21" t="n">
        <x:v>791</x:v>
      </x:c>
      <x:c r="G10" s="17" t="n">
        <x:v>154.4032</x:v>
      </x:c>
      <x:c r="H10" s="17" t="n">
        <x:f>G10*F10</x:f>
        <x:v>122132.93119999999</x:v>
      </x:c>
      <x:c r="I10" s="22" t="str">
        <x:f>HYPERLINK("https://etp-aktiv.ru/catalog/materialy/metalloprodukciya/2000128358-VH11/","Открыть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2000556262-VH11</x:v>
      </x:c>
      <x:c r="C11" s="16" t="str">
        <x:v>ПРИПОЙ ПОССУ 61-0,5 2ММ ГОСТ21931-76</x:v>
      </x:c>
      <x:c r="D11" s="16" t="str">
        <x:v>М/прокат цветной</x:v>
      </x:c>
      <x:c r="E11" s="16" t="str">
        <x:v>КГ</x:v>
      </x:c>
      <x:c r="F11" s="21" t="n">
        <x:v>0</x:v>
      </x:c>
      <x:c r="G11" s="17" t="n">
        <x:v>1281</x:v>
      </x:c>
      <x:c r="H11" s="17" t="n">
        <x:f>G11*F11</x:f>
        <x:v>0</x:v>
      </x:c>
      <x:c r="I11" s="22" t="str">
        <x:f>HYPERLINK("https://etp-aktiv.ru/catalog/materialy/metalloprodukciya/2000556262-VH11/","Открыть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2000546353-VH11</x:v>
      </x:c>
      <x:c r="C12" s="16" t="str">
        <x:v>ПРОВОЛОКА СВ04Х19Н11М3 D2ММ ГОСТ2246-70</x:v>
      </x:c>
      <x:c r="D12" s="16" t="str">
        <x:v>Сварочные электроды</x:v>
      </x:c>
      <x:c r="E12" s="16" t="str">
        <x:v>КГ</x:v>
      </x:c>
      <x:c r="F12" s="30" t="n">
        <x:v>31.3</x:v>
      </x:c>
      <x:c r="G12" s="17" t="n">
        <x:v>544.5957999999999</x:v>
      </x:c>
      <x:c r="H12" s="17" t="n">
        <x:f>G12*F12</x:f>
        <x:v>17045.84854</x:v>
      </x:c>
      <x:c r="I12" s="22" t="str">
        <x:f>HYPERLINK("https://etp-aktiv.ru/catalog/materialy/svarochnye-ehlektrody/2000546353-VH11/","Открыть позицию")</x:f>
        <x:v>Открыть позицию</x:v>
      </x:c>
    </x:row>
    <x:row r="13" ht="28" customHeight="1">
      <x:c r="A13" s="16" t="str">
        <x:v>Абаканская ТЭЦ</x:v>
      </x:c>
      <x:c r="B13" s="16" t="str">
        <x:v>2000210745-VH11</x:v>
      </x:c>
      <x:c r="C13" s="16" t="str">
        <x:v>ПРОВОЛОКА СВ08Г2С D2ММ ГОСТ2246-70</x:v>
      </x:c>
      <x:c r="D13" s="16" t="str">
        <x:v>Сварочные электроды</x:v>
      </x:c>
      <x:c r="E13" s="16" t="str">
        <x:v>КГ</x:v>
      </x:c>
      <x:c r="F13" s="21" t="n">
        <x:v>200</x:v>
      </x:c>
      <x:c r="G13" s="17" t="n">
        <x:v>69.9548</x:v>
      </x:c>
      <x:c r="H13" s="17" t="n">
        <x:f>G13*F13</x:f>
        <x:v>13990.960000000001</x:v>
      </x:c>
      <x:c r="I13" s="22" t="str">
        <x:f>HYPERLINK("https://etp-aktiv.ru/catalog/materialy/svarochnye-ehlektrody/2000210745-VH11/","Открыть позицию")</x:f>
        <x:v>Открыть позицию</x:v>
      </x:c>
    </x:row>
    <x:row r="14" ht="28" customHeight="1">
      <x:c r="A14" s="16" t="str">
        <x:v>Абаканская ТЭЦ</x:v>
      </x:c>
      <x:c r="B14" s="16" t="str">
        <x:v>2000015382-VH11</x:v>
      </x:c>
      <x:c r="C14" s="16" t="str">
        <x:v>УГОЛОК СТ3 160*160 ГОСТ8509-93</x:v>
      </x:c>
      <x:c r="D14" s="16" t="str">
        <x:v>М/прокат черный</x:v>
      </x:c>
      <x:c r="E14" s="16" t="str">
        <x:v>Т</x:v>
      </x:c>
      <x:c r="F14" s="21" t="n">
        <x:v>0</x:v>
      </x:c>
      <x:c r="G14" s="17" t="n">
        <x:v>41658.4738</x:v>
      </x:c>
      <x:c r="H14" s="17" t="n">
        <x:f>G14*F14</x:f>
        <x:v>0</x:v>
      </x:c>
      <x:c r="I14" s="22" t="str">
        <x:f>HYPERLINK("https://etp-aktiv.ru/catalog/materialy/metalloprodukciya/2000015382-VH11/","Открыть позицию")</x:f>
        <x:v>Открыть позицию</x:v>
      </x:c>
    </x:row>
    <x:row r="15" ht="28" customHeight="1">
      <x:c r="A15" s="16" t="str">
        <x:v>Абаканская ТЭЦ</x:v>
      </x:c>
      <x:c r="B15" s="16" t="str">
        <x:v>2000068192-VH11</x:v>
      </x:c>
      <x:c r="C15" s="16" t="str">
        <x:v>ЭЛЕКТРОД ТМУ-21У 4ММ ГОСТ9466-75</x:v>
      </x:c>
      <x:c r="D15" s="16" t="str">
        <x:v>Сварочные электроды</x:v>
      </x:c>
      <x:c r="E15" s="16" t="str">
        <x:v>Т</x:v>
      </x:c>
      <x:c r="F15" s="29" t="n">
        <x:v>0.376</x:v>
      </x:c>
      <x:c r="G15" s="17" t="n">
        <x:v>100527.1094</x:v>
      </x:c>
      <x:c r="H15" s="17" t="n">
        <x:f>G15*F15</x:f>
        <x:v>37798.193134400004</x:v>
      </x:c>
      <x:c r="I15" s="22" t="str">
        <x:f>HYPERLINK("https://etp-aktiv.ru/catalog/materialy/svarochnye-ehlektrody/2000068192-VH11/","Открыть позицию")</x:f>
        <x:v>Открыть позицию</x:v>
      </x:c>
    </x:row>
    <x:row r="16" ht="28" customHeight="1">
      <x:c r="A16" s="16" t="str">
        <x:v>Южно-Сибирская теплосетевая компания</x:v>
      </x:c>
      <x:c r="B16" s="16" t="str">
        <x:v>2000028681-VH21</x:v>
      </x:c>
      <x:c r="C16" s="16" t="str">
        <x:v>КРУГ СТ20 D120ММ ГОСТ1050-88</x:v>
      </x:c>
      <x:c r="D16" s="16" t="str">
        <x:v>М/прокат черный</x:v>
      </x:c>
      <x:c r="E16" s="16" t="str">
        <x:v>Т</x:v>
      </x:c>
      <x:c r="F16" s="21" t="n">
        <x:v>0</x:v>
      </x:c>
      <x:c r="G16" s="17" t="n">
        <x:v>15555</x:v>
      </x:c>
      <x:c r="H16" s="17" t="n">
        <x:f>G16*F16</x:f>
        <x:v>0</x:v>
      </x:c>
      <x:c r="I16" s="22" t="str">
        <x:f>HYPERLINK("https://etp-aktiv.ru/catalog/materialy/metalloprodukciya/2000028681-VH21/","Открыть позицию")</x:f>
        <x:v>Открыть позицию</x:v>
      </x:c>
    </x:row>
    <x:row r="17" ht="28" customHeight="1">
      <x:c r="A17" s="16" t="str">
        <x:v>Южно-Сибирская теплосетевая компания</x:v>
      </x:c>
      <x:c r="B17" s="16" t="str">
        <x:v>2000028687-VH21</x:v>
      </x:c>
      <x:c r="C17" s="16" t="str">
        <x:v>КРУГ СТ20 D70ММ ГОСТ1050-88</x:v>
      </x:c>
      <x:c r="D17" s="16" t="str">
        <x:v>М/прокат черный</x:v>
      </x:c>
      <x:c r="E17" s="16" t="str">
        <x:v>Т</x:v>
      </x:c>
      <x:c r="F17" s="21" t="n">
        <x:v>0</x:v>
      </x:c>
      <x:c r="G17" s="17" t="n">
        <x:v>14030</x:v>
      </x:c>
      <x:c r="H17" s="17" t="n">
        <x:f>G17*F17</x:f>
        <x:v>0</x:v>
      </x:c>
      <x:c r="I17" s="22" t="str">
        <x:f>HYPERLINK("https://etp-aktiv.ru/catalog/materialy/metalloprodukciya/2000028687-VH21/","Открыть позицию")</x:f>
        <x:v>Открыть позицию</x:v>
      </x:c>
    </x:row>
    <x:row r="18" ht="28" customHeight="1">
      <x:c r="A18" s="16" t="str">
        <x:v>Южно-Сибирская теплосетевая компания</x:v>
      </x:c>
      <x:c r="B18" s="16" t="str">
        <x:v>2000014878-VH21</x:v>
      </x:c>
      <x:c r="C18" s="16" t="str">
        <x:v>КРУГ СТ3 D120ММ ГОСТ2590-2006</x:v>
      </x:c>
      <x:c r="D18" s="16" t="str">
        <x:v>М/прокат черный</x:v>
      </x:c>
      <x:c r="E18" s="16" t="str">
        <x:v>Т</x:v>
      </x:c>
      <x:c r="F18" s="21" t="n">
        <x:v>0</x:v>
      </x:c>
      <x:c r="G18" s="17" t="n">
        <x:v>33511.8628</x:v>
      </x:c>
      <x:c r="H18" s="17" t="n">
        <x:f>G18*F18</x:f>
        <x:v>0</x:v>
      </x:c>
      <x:c r="I18" s="22" t="str">
        <x:f>HYPERLINK("https://etp-aktiv.ru/catalog/materialy/metalloprodukciya/2000014878-VH21/","Открыть позицию")</x:f>
        <x:v>Открыть позицию</x:v>
      </x:c>
    </x:row>
    <x:row r="19" ht="28" customHeight="1">
      <x:c r="A19" s="16" t="str">
        <x:v>Южно-Сибирская теплосетевая компания</x:v>
      </x:c>
      <x:c r="B19" s="16" t="str">
        <x:v>2000693476-VH21</x:v>
      </x:c>
      <x:c r="C19" s="16" t="str">
        <x:v>КРУГ СТ3 D320ММ ГОСТ2590-2006</x:v>
      </x:c>
      <x:c r="D19" s="16" t="str">
        <x:v>М/прокат черный</x:v>
      </x:c>
      <x:c r="E19" s="16" t="str">
        <x:v>Т</x:v>
      </x:c>
      <x:c r="F19" s="21" t="n">
        <x:v>0</x:v>
      </x:c>
      <x:c r="G19" s="17" t="n">
        <x:v>38682.8572</x:v>
      </x:c>
      <x:c r="H19" s="17" t="n">
        <x:f>G19*F19</x:f>
        <x:v>0</x:v>
      </x:c>
      <x:c r="I19" s="22" t="str">
        <x:f>HYPERLINK("https://etp-aktiv.ru/catalog/materialy/metalloprodukciya/2000693476-VH21/","Открыть позицию")</x:f>
        <x:v>Открыть позицию</x:v>
      </x:c>
    </x:row>
    <x:row r="20" ht="28" customHeight="1">
      <x:c r="A20" s="16" t="str">
        <x:v>Южно-Сибирская теплосетевая компания</x:v>
      </x:c>
      <x:c r="B20" s="16" t="str">
        <x:v>2000014887-VH21</x:v>
      </x:c>
      <x:c r="C20" s="16" t="str">
        <x:v>КРУГ СТ3 D32ММ ГОСТ2590-2006</x:v>
      </x:c>
      <x:c r="D20" s="16" t="str">
        <x:v>М/прокат черный</x:v>
      </x:c>
      <x:c r="E20" s="16" t="str">
        <x:v>Т</x:v>
      </x:c>
      <x:c r="F20" s="29" t="n">
        <x:v>0.053</x:v>
      </x:c>
      <x:c r="G20" s="17" t="n">
        <x:v>32425.318600000002</x:v>
      </x:c>
      <x:c r="H20" s="17" t="n">
        <x:f>G20*F20</x:f>
        <x:v>1718.5418858</x:v>
      </x:c>
      <x:c r="I20" s="22" t="str">
        <x:f>HYPERLINK("https://etp-aktiv.ru/catalog/materialy/metalloprodukciya/2000014887-VH21/","Открыть позицию")</x:f>
        <x:v>Открыть позицию</x:v>
      </x:c>
    </x:row>
    <x:row r="21" ht="28" customHeight="1">
      <x:c r="A21" s="16" t="str">
        <x:v>Южно-Сибирская теплосетевая компания</x:v>
      </x:c>
      <x:c r="B21" s="16" t="str">
        <x:v>2000014890-VH21</x:v>
      </x:c>
      <x:c r="C21" s="16" t="str">
        <x:v>КРУГ СТ3 D40ММ ГОСТ2590-2006</x:v>
      </x:c>
      <x:c r="D21" s="16" t="str">
        <x:v>М/прокат черный</x:v>
      </x:c>
      <x:c r="E21" s="16" t="str">
        <x:v>Т</x:v>
      </x:c>
      <x:c r="F21" s="29" t="n">
        <x:v>0.046</x:v>
      </x:c>
      <x:c r="G21" s="17" t="n">
        <x:v>32425.318600000002</x:v>
      </x:c>
      <x:c r="H21" s="17" t="n">
        <x:f>G21*F21</x:f>
        <x:v>1491.5646556000002</x:v>
      </x:c>
      <x:c r="I21" s="22" t="str">
        <x:f>HYPERLINK("https://etp-aktiv.ru/catalog/materialy/metalloprodukciya/2000014890-VH21/","Открыть позицию")</x:f>
        <x:v>Открыть позицию</x:v>
      </x:c>
    </x:row>
    <x:row r="22" ht="28" customHeight="1">
      <x:c r="A22" s="16" t="str">
        <x:v>Южно-Сибирская теплосетевая компания</x:v>
      </x:c>
      <x:c r="B22" s="16" t="str">
        <x:v>2000014892-VH21</x:v>
      </x:c>
      <x:c r="C22" s="16" t="str">
        <x:v>КРУГ СТ3 D50ММ ГОСТ2590-2006</x:v>
      </x:c>
      <x:c r="D22" s="16" t="str">
        <x:v>М/прокат черный</x:v>
      </x:c>
      <x:c r="E22" s="16" t="str">
        <x:v>Т</x:v>
      </x:c>
      <x:c r="F22" s="29" t="n">
        <x:v>0.162</x:v>
      </x:c>
      <x:c r="G22" s="17" t="n">
        <x:v>43233.75</x:v>
      </x:c>
      <x:c r="H22" s="17" t="n">
        <x:f>G22*F22</x:f>
        <x:v>7003.8675</x:v>
      </x:c>
      <x:c r="I22" s="22" t="str">
        <x:f>HYPERLINK("https://etp-aktiv.ru/catalog/materialy/metalloprodukciya/2000014892-VH21/","Открыть позицию")</x:f>
        <x:v>Открыть позицию</x:v>
      </x:c>
    </x:row>
    <x:row r="23" ht="28" customHeight="1">
      <x:c r="A23" s="16" t="str">
        <x:v>Южно-Сибирская теплосетевая компания</x:v>
      </x:c>
      <x:c r="B23" s="16" t="str">
        <x:v>2000014894-VH21</x:v>
      </x:c>
      <x:c r="C23" s="16" t="str">
        <x:v>КРУГ СТ3 D60ММ ГОСТ2590-2006</x:v>
      </x:c>
      <x:c r="D23" s="16" t="str">
        <x:v>М/прокат черный</x:v>
      </x:c>
      <x:c r="E23" s="16" t="str">
        <x:v>Т</x:v>
      </x:c>
      <x:c r="F23" s="29" t="n">
        <x:v>0.171</x:v>
      </x:c>
      <x:c r="G23" s="17" t="n">
        <x:v>32425.318600000002</x:v>
      </x:c>
      <x:c r="H23" s="17" t="n">
        <x:f>G23*F23</x:f>
        <x:v>5544.729480600001</x:v>
      </x:c>
      <x:c r="I23" s="22" t="str">
        <x:f>HYPERLINK("https://etp-aktiv.ru/catalog/materialy/metalloprodukciya/2000014894-VH21/","Открыть позицию")</x:f>
        <x:v>Открыть позицию</x:v>
      </x:c>
    </x:row>
    <x:row r="24" ht="28" customHeight="1">
      <x:c r="A24" s="16" t="str">
        <x:v>Южно-Сибирская теплосетевая компания</x:v>
      </x:c>
      <x:c r="B24" s="16" t="str">
        <x:v>2000014897-VH21</x:v>
      </x:c>
      <x:c r="C24" s="16" t="str">
        <x:v>КРУГ СТ3 D80ММ ГОСТ2590-2006</x:v>
      </x:c>
      <x:c r="D24" s="16" t="str">
        <x:v>М/прокат черный</x:v>
      </x:c>
      <x:c r="E24" s="16" t="str">
        <x:v>Т</x:v>
      </x:c>
      <x:c r="F24" s="29" t="n">
        <x:v>0.44</x:v>
      </x:c>
      <x:c r="G24" s="17" t="n">
        <x:v>32425.318600000002</x:v>
      </x:c>
      <x:c r="H24" s="17" t="n">
        <x:f>G24*F24</x:f>
        <x:v>14267.140184000002</x:v>
      </x:c>
      <x:c r="I24" s="22" t="str">
        <x:f>HYPERLINK("https://etp-aktiv.ru/catalog/materialy/metalloprodukciya/2000014897-VH21/","Открыть позицию")</x:f>
        <x:v>Открыть позицию</x:v>
      </x:c>
    </x:row>
    <x:row r="25" ht="28" customHeight="1">
      <x:c r="A25" s="16" t="str">
        <x:v>Южно-Сибирская теплосетевая компания</x:v>
      </x:c>
      <x:c r="B25" s="16" t="str">
        <x:v>2000147455-VH21</x:v>
      </x:c>
      <x:c r="C25" s="16" t="str">
        <x:v>ЛИСТ Г/К СТ20 10ММ ГОСТ19903-74</x:v>
      </x:c>
      <x:c r="D25" s="16" t="str">
        <x:v>М/прокат черный</x:v>
      </x:c>
      <x:c r="E25" s="16" t="str">
        <x:v>Т</x:v>
      </x:c>
      <x:c r="F25" s="29" t="n">
        <x:v>0.493</x:v>
      </x:c>
      <x:c r="G25" s="17" t="n">
        <x:v>38601.5686</x:v>
      </x:c>
      <x:c r="H25" s="17" t="n">
        <x:f>G25*F25</x:f>
        <x:v>19030.573319799998</x:v>
      </x:c>
      <x:c r="I25" s="22" t="str">
        <x:f>HYPERLINK("https://etp-aktiv.ru/catalog/materialy/metalloprodukciya/2000147455-VH21/","Открыть позицию")</x:f>
        <x:v>Открыть позицию</x:v>
      </x:c>
    </x:row>
    <x:row r="26" ht="28" customHeight="1">
      <x:c r="A26" s="16" t="str">
        <x:v>Южно-Сибирская теплосетевая компания</x:v>
      </x:c>
      <x:c r="B26" s="16" t="str">
        <x:v>2000015420-VH21</x:v>
      </x:c>
      <x:c r="C26" s="16" t="str">
        <x:v>ШЕСТИГРАННИК СТ20 17ММ ГОСТ2879-88</x:v>
      </x:c>
      <x:c r="D26" s="16" t="str">
        <x:v>М/прокат прочий</x:v>
      </x:c>
      <x:c r="E26" s="16" t="str">
        <x:v>Т</x:v>
      </x:c>
      <x:c r="F26" s="29" t="n">
        <x:v>0.1</x:v>
      </x:c>
      <x:c r="G26" s="17" t="n">
        <x:v>41175</x:v>
      </x:c>
      <x:c r="H26" s="17" t="n">
        <x:f>G26*F26</x:f>
        <x:v>4117.5</x:v>
      </x:c>
      <x:c r="I26" s="22" t="str">
        <x:f>HYPERLINK("https://etp-aktiv.ru/catalog/materialy/metalloprodukciya/2000015420-VH21/","Открыть позицию")</x:f>
        <x:v>Открыть позицию</x:v>
      </x:c>
    </x:row>
    <x:row r="27" ht="28" customHeight="1">
      <x:c r="A27" s="16" t="str">
        <x:v>Южно-Сибирская теплосетевая компания</x:v>
      </x:c>
      <x:c r="B27" s="16" t="str">
        <x:v>2000148501-VH21</x:v>
      </x:c>
      <x:c r="C27" s="16" t="str">
        <x:v>ШЕСТИГРАННИК СТ20 27ММ ГОСТ2879-2006</x:v>
      </x:c>
      <x:c r="D27" s="16" t="str">
        <x:v>М/прокат прочий</x:v>
      </x:c>
      <x:c r="E27" s="16" t="str">
        <x:v>Т</x:v>
      </x:c>
      <x:c r="F27" s="29" t="n">
        <x:v>0.201</x:v>
      </x:c>
      <x:c r="G27" s="17" t="n">
        <x:v>41175</x:v>
      </x:c>
      <x:c r="H27" s="17" t="n">
        <x:f>G27*F27</x:f>
        <x:v>8276.175000000001</x:v>
      </x:c>
      <x:c r="I27" s="22" t="str">
        <x:f>HYPERLINK("https://etp-aktiv.ru/catalog/materialy/metalloprodukciya/2000148501-VH21/","Открыть позицию")</x:f>
        <x:v>Открыть позицию</x:v>
      </x:c>
    </x:row>
    <x:row r="28" ht="28" customHeight="1">
      <x:c r="A28" s="16" t="str">
        <x:v>Южно-Сибирская теплосетевая компания</x:v>
      </x:c>
      <x:c r="B28" s="16" t="str">
        <x:v>2000015421-VH21</x:v>
      </x:c>
      <x:c r="C28" s="16" t="str">
        <x:v>ШЕСТИГРАННИК СТ35 14ММ ГОСТ2879-88</x:v>
      </x:c>
      <x:c r="D28" s="16" t="str">
        <x:v>М/прокат прочий</x:v>
      </x:c>
      <x:c r="E28" s="16" t="str">
        <x:v>Т</x:v>
      </x:c>
      <x:c r="F28" s="29" t="n">
        <x:v>0.012</x:v>
      </x:c>
      <x:c r="G28" s="17" t="n">
        <x:v>41175</x:v>
      </x:c>
      <x:c r="H28" s="17" t="n">
        <x:f>G28*F28</x:f>
        <x:v>494.1</x:v>
      </x:c>
      <x:c r="I28" s="22" t="str">
        <x:f>HYPERLINK("https://etp-aktiv.ru/catalog/materialy/metalloprodukciya/2000015421-VH21/","Открыть позицию")</x:f>
        <x:v>Открыть позицию</x:v>
      </x:c>
    </x:row>
    <x:row r="29" ht="28" customHeight="1">
      <x:c r="A29" s="16" t="str">
        <x:v>Южно-Сибирская теплосетевая компания</x:v>
      </x:c>
      <x:c r="B29" s="16" t="str">
        <x:v>2000015422-VH21</x:v>
      </x:c>
      <x:c r="C29" s="16" t="str">
        <x:v>ШЕСТИГРАННИК СТ35 17ММ ГОСТ2879-88</x:v>
      </x:c>
      <x:c r="D29" s="16" t="str">
        <x:v>М/прокат прочий</x:v>
      </x:c>
      <x:c r="E29" s="16" t="str">
        <x:v>Т</x:v>
      </x:c>
      <x:c r="F29" s="29" t="n">
        <x:v>0.141</x:v>
      </x:c>
      <x:c r="G29" s="17" t="n">
        <x:v>41175</x:v>
      </x:c>
      <x:c r="H29" s="17" t="n">
        <x:f>G29*F29</x:f>
        <x:v>5805.674999999999</x:v>
      </x:c>
      <x:c r="I29" s="22" t="str">
        <x:f>HYPERLINK("https://etp-aktiv.ru/catalog/materialy/metalloprodukciya/2000015422-VH21/","Открыть позицию")</x:f>
        <x:v>Открыть позицию</x:v>
      </x:c>
    </x:row>
    <x:row r="30" ht="28" customHeight="1">
      <x:c r="A30" s="16" t="str">
        <x:v>Южно-Сибирская теплосетевая компания</x:v>
      </x:c>
      <x:c r="B30" s="16" t="str">
        <x:v>2000147454-VH21</x:v>
      </x:c>
      <x:c r="C30" s="16" t="str">
        <x:v>ШЕСТИГРАННИК СТ35 22ММ ГОСТ2879-88</x:v>
      </x:c>
      <x:c r="D30" s="16" t="str">
        <x:v>М/прокат прочий</x:v>
      </x:c>
      <x:c r="E30" s="16" t="str">
        <x:v>Т</x:v>
      </x:c>
      <x:c r="F30" s="29" t="n">
        <x:v>0.226</x:v>
      </x:c>
      <x:c r="G30" s="17" t="n">
        <x:v>73200</x:v>
      </x:c>
      <x:c r="H30" s="17" t="n">
        <x:f>G30*F30</x:f>
        <x:v>16543.2</x:v>
      </x:c>
      <x:c r="I30" s="22" t="str">
        <x:f>HYPERLINK("https://etp-aktiv.ru/catalog/materialy/metalloprodukciya/2000147454-VH21/","Открыть позицию")</x:f>
        <x:v>Открыть позицию</x:v>
      </x:c>
    </x:row>
    <x:row r="31" ht="28" customHeight="1">
      <x:c r="A31" s="16" t="str">
        <x:v>Южно-Сибирская теплосетевая компания</x:v>
      </x:c>
      <x:c r="B31" s="16" t="str">
        <x:v>2000015465-VH21</x:v>
      </x:c>
      <x:c r="C31" s="16" t="str">
        <x:v>ШЕСТИГРАННИК СТ35 30ММ ГОСТ2879-88</x:v>
      </x:c>
      <x:c r="D31" s="16" t="str">
        <x:v>М/прокат прочий</x:v>
      </x:c>
      <x:c r="E31" s="16" t="str">
        <x:v>Т</x:v>
      </x:c>
      <x:c r="F31" s="21" t="n">
        <x:v>0</x:v>
      </x:c>
      <x:c r="G31" s="17" t="n">
        <x:v>23160.943600000002</x:v>
      </x:c>
      <x:c r="H31" s="17" t="n">
        <x:f>G31*F31</x:f>
        <x:v>0</x:v>
      </x:c>
      <x:c r="I31" s="22" t="str">
        <x:f>HYPERLINK("https://etp-aktiv.ru/catalog/materialy/metalloprodukciya/2000015465-VH21/","Открыть позицию")</x:f>
        <x:v>Открыть позицию</x:v>
      </x:c>
    </x:row>
    <x:row r="32" ht="28" customHeight="1">
      <x:c r="A32" s="16" t="str">
        <x:v>Южно-Сибирская теплосетевая компания</x:v>
      </x:c>
      <x:c r="B32" s="16" t="str">
        <x:v>2000148502-VH21</x:v>
      </x:c>
      <x:c r="C32" s="16" t="str">
        <x:v>ШЕСТИГРАННИК СТ35 32ММ ГОСТ2879-88</x:v>
      </x:c>
      <x:c r="D32" s="16" t="str">
        <x:v>М/прокат прочий</x:v>
      </x:c>
      <x:c r="E32" s="16" t="str">
        <x:v>Т</x:v>
      </x:c>
      <x:c r="F32" s="29" t="n">
        <x:v>0.208</x:v>
      </x:c>
      <x:c r="G32" s="17" t="n">
        <x:v>41175</x:v>
      </x:c>
      <x:c r="H32" s="17" t="n">
        <x:f>G32*F32</x:f>
        <x:v>8564.4</x:v>
      </x:c>
      <x:c r="I32" s="22" t="str">
        <x:f>HYPERLINK("https://etp-aktiv.ru/catalog/materialy/metalloprodukciya/2000148502-VH21/","Открыть позицию")</x:f>
        <x:v>Открыть позицию</x:v>
      </x:c>
    </x:row>
    <x:row r="33" ht="28" customHeight="1">
      <x:c r="A33" s="16" t="str">
        <x:v>Южно-Сибирская теплосетевая компания</x:v>
      </x:c>
      <x:c r="B33" s="16" t="str">
        <x:v>2000015466-VH21</x:v>
      </x:c>
      <x:c r="C33" s="16" t="str">
        <x:v>ШЕСТИГРАННИК СТ35 36ММ ГОСТ2879-88</x:v>
      </x:c>
      <x:c r="D33" s="16" t="str">
        <x:v>М/прокат прочий</x:v>
      </x:c>
      <x:c r="E33" s="16" t="str">
        <x:v>Т</x:v>
      </x:c>
      <x:c r="F33" s="21" t="n">
        <x:v>0</x:v>
      </x:c>
      <x:c r="G33" s="17" t="n">
        <x:v>23160.943600000002</x:v>
      </x:c>
      <x:c r="H33" s="17" t="n">
        <x:f>G33*F33</x:f>
        <x:v>0</x:v>
      </x:c>
      <x:c r="I33" s="22" t="str">
        <x:f>HYPERLINK("https://etp-aktiv.ru/catalog/materialy/metalloprodukciya/2000015466-VH21/","Открыть позицию")</x:f>
        <x:v>Открыть позицию</x:v>
      </x:c>
    </x:row>
    <x:row r="34" ht="28" customHeight="1">
      <x:c r="A34" s="16" t="str">
        <x:v>Южно-Сибирская теплосетевая компания</x:v>
      </x:c>
      <x:c r="B34" s="16" t="str">
        <x:v>2000015467-VH21</x:v>
      </x:c>
      <x:c r="C34" s="16" t="str">
        <x:v>ШЕСТИГРАННИК СТ35 41ММ ГОСТ2879-88</x:v>
      </x:c>
      <x:c r="D34" s="16" t="str">
        <x:v>М/прокат прочий</x:v>
      </x:c>
      <x:c r="E34" s="16" t="str">
        <x:v>Т</x:v>
      </x:c>
      <x:c r="F34" s="21" t="n">
        <x:v>0</x:v>
      </x:c>
      <x:c r="G34" s="17" t="n">
        <x:v>23160.943600000002</x:v>
      </x:c>
      <x:c r="H34" s="17" t="n">
        <x:f>G34*F34</x:f>
        <x:v>0</x:v>
      </x:c>
      <x:c r="I34" s="22" t="str">
        <x:f>HYPERLINK("https://etp-aktiv.ru/catalog/materialy/metalloprodukciya/2000015467-VH21/","Открыть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1c3e46c8b1e456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2000531559-VH11</x:v>
      </x:c>
      <x:c r="C5" s="16" t="str">
        <x:v>ПРОВОД АС 300/39</x:v>
      </x:c>
      <x:c r="D5" s="16" t="str">
        <x:v>Кабель общ и провод</x:v>
      </x:c>
      <x:c r="E5" s="16" t="str">
        <x:v>КГ</x:v>
      </x:c>
      <x:c r="F5" s="21" t="n">
        <x:v>30</x:v>
      </x:c>
      <x:c r="G5" s="17" t="n">
        <x:v>671.0854</x:v>
      </x:c>
      <x:c r="H5" s="17" t="n">
        <x:f>G5*F5</x:f>
        <x:v>20132.562</x:v>
      </x:c>
      <x:c r="I5" s="22" t="str">
        <x:f>HYPERLINK("https://etp-aktiv.ru/catalog/materialy/kabelno-provodnikovaya-produkciya/2000531559-VH11/","Открыть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2000178244-VH11</x:v>
      </x:c>
      <x:c r="C6" s="16" t="str">
        <x:v>ПРОВОД ПВ-3 1*16</x:v>
      </x:c>
      <x:c r="D6" s="16" t="str">
        <x:v>Кабель общ и провод</x:v>
      </x:c>
      <x:c r="E6" s="16" t="str">
        <x:v>КМ</x:v>
      </x:c>
      <x:c r="F6" s="21" t="n">
        <x:v>0</x:v>
      </x:c>
      <x:c r="G6" s="17" t="n">
        <x:v>96999.4184</x:v>
      </x:c>
      <x:c r="H6" s="17" t="n">
        <x:f>G6*F6</x:f>
        <x:v>0</x:v>
      </x:c>
      <x:c r="I6" s="22" t="str">
        <x:f>HYPERLINK("https://etp-aktiv.ru/catalog/materialy/kabelno-provodnikovaya-produkciya/2000178244-VH11/","Открыть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2000331825-VH11</x:v>
      </x:c>
      <x:c r="C7" s="16" t="str">
        <x:v>ПРОВОД ПВ-3 1*4</x:v>
      </x:c>
      <x:c r="D7" s="16" t="str">
        <x:v>Кабель общ и провод</x:v>
      </x:c>
      <x:c r="E7" s="16" t="str">
        <x:v>КМ</x:v>
      </x:c>
      <x:c r="F7" s="21" t="n">
        <x:v>0</x:v>
      </x:c>
      <x:c r="G7" s="17" t="n">
        <x:v>20873.3216</x:v>
      </x:c>
      <x:c r="H7" s="17" t="n">
        <x:f>G7*F7</x:f>
        <x:v>0</x:v>
      </x:c>
      <x:c r="I7" s="22" t="str">
        <x:f>HYPERLINK("https://etp-aktiv.ru/catalog/materialy/kabelno-provodnikovaya-produkciya/2000331825-VH11/","Открыть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2000012809-VH11</x:v>
      </x:c>
      <x:c r="C8" s="16" t="str">
        <x:v>ПРОВОД ПВ-3 1,5</x:v>
      </x:c>
      <x:c r="D8" s="16" t="str">
        <x:v>Кабель общ и провод</x:v>
      </x:c>
      <x:c r="E8" s="16" t="str">
        <x:v>КМ</x:v>
      </x:c>
      <x:c r="F8" s="30" t="n">
        <x:v>1.427</x:v>
      </x:c>
      <x:c r="G8" s="17" t="n">
        <x:v>9816.9618</x:v>
      </x:c>
      <x:c r="H8" s="17" t="n">
        <x:f>G8*F8</x:f>
        <x:v>14008.804488599999</x:v>
      </x:c>
      <x:c r="I8" s="22" t="str">
        <x:f>HYPERLINK("https://etp-aktiv.ru/catalog/materialy/kabelno-provodnikovaya-produkciya/2000012809-VH11/","Открыть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2000016125-VH11</x:v>
      </x:c>
      <x:c r="C9" s="16" t="str">
        <x:v>ПРОВОД ПВ-3 10</x:v>
      </x:c>
      <x:c r="D9" s="16" t="str">
        <x:v>Кабель общ и провод</x:v>
      </x:c>
      <x:c r="E9" s="16" t="str">
        <x:v>КМ</x:v>
      </x:c>
      <x:c r="F9" s="21" t="n">
        <x:v>0</x:v>
      </x:c>
      <x:c r="G9" s="17" t="n">
        <x:v>63769.5586</x:v>
      </x:c>
      <x:c r="H9" s="17" t="n">
        <x:f>G9*F9</x:f>
        <x:v>0</x:v>
      </x:c>
      <x:c r="I9" s="22" t="str">
        <x:f>HYPERLINK("https://etp-aktiv.ru/catalog/materialy/kabelno-provodnikovaya-produkciya/2000016125-VH11/","Открыть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2000013734-VH11</x:v>
      </x:c>
      <x:c r="C10" s="16" t="str">
        <x:v>ПРОВОД ПВ-3 2,5</x:v>
      </x:c>
      <x:c r="D10" s="16" t="str">
        <x:v>Кабель общ и провод</x:v>
      </x:c>
      <x:c r="E10" s="16" t="str">
        <x:v>КМ</x:v>
      </x:c>
      <x:c r="F10" s="21" t="n">
        <x:v>0</x:v>
      </x:c>
      <x:c r="G10" s="17" t="n">
        <x:v>14212.133800000001</x:v>
      </x:c>
      <x:c r="H10" s="17" t="n">
        <x:f>G10*F10</x:f>
        <x:v>0</x:v>
      </x:c>
      <x:c r="I10" s="22" t="str">
        <x:f>HYPERLINK("https://etp-aktiv.ru/catalog/materialy/kabelno-provodnikovaya-produkciya/2000013734-VH11/","Открыть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2000017318-VH11</x:v>
      </x:c>
      <x:c r="C11" s="16" t="str">
        <x:v>ПРОВОД ПВ-3 25</x:v>
      </x:c>
      <x:c r="D11" s="16" t="str">
        <x:v>Кабель общ и провод</x:v>
      </x:c>
      <x:c r="E11" s="16" t="str">
        <x:v>КМ</x:v>
      </x:c>
      <x:c r="F11" s="21" t="n">
        <x:v>0</x:v>
      </x:c>
      <x:c r="G11" s="17" t="n">
        <x:v>154559.50639999998</x:v>
      </x:c>
      <x:c r="H11" s="17" t="n">
        <x:f>G11*F11</x:f>
        <x:v>0</x:v>
      </x:c>
      <x:c r="I11" s="22" t="str">
        <x:f>HYPERLINK("https://etp-aktiv.ru/catalog/materialy/kabelno-provodnikovaya-produkciya/2000017318-VH11/","Открыть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2000014545-VH11</x:v>
      </x:c>
      <x:c r="C12" s="16" t="str">
        <x:v>ПРОВОД ПВ-3 4</x:v>
      </x:c>
      <x:c r="D12" s="16" t="str">
        <x:v>Кабель общ и провод</x:v>
      </x:c>
      <x:c r="E12" s="16" t="str">
        <x:v>КМ</x:v>
      </x:c>
      <x:c r="F12" s="21" t="n">
        <x:v>0</x:v>
      </x:c>
      <x:c r="G12" s="17" t="n">
        <x:v>20873.3216</x:v>
      </x:c>
      <x:c r="H12" s="17" t="n">
        <x:f>G12*F12</x:f>
        <x:v>0</x:v>
      </x:c>
      <x:c r="I12" s="22" t="str">
        <x:f>HYPERLINK("https://etp-aktiv.ru/catalog/materialy/kabelno-provodnikovaya-produkciya/2000014545-VH11/","Открыть позицию")</x:f>
        <x:v>Открыть позицию</x:v>
      </x:c>
    </x:row>
    <x:row r="13" ht="28" customHeight="1">
      <x:c r="A13" s="16" t="str">
        <x:v>Абаканская ТЭЦ</x:v>
      </x:c>
      <x:c r="B13" s="16" t="str">
        <x:v>2000015065-VH11</x:v>
      </x:c>
      <x:c r="C13" s="16" t="str">
        <x:v>ПРОВОД ПВ-3 6</x:v>
      </x:c>
      <x:c r="D13" s="16" t="str">
        <x:v>Кабель общ и провод</x:v>
      </x:c>
      <x:c r="E13" s="16" t="str">
        <x:v>КМ</x:v>
      </x:c>
      <x:c r="F13" s="21" t="n">
        <x:v>0</x:v>
      </x:c>
      <x:c r="G13" s="17" t="n">
        <x:v>36803.2276</x:v>
      </x:c>
      <x:c r="H13" s="17" t="n">
        <x:f>G13*F13</x:f>
        <x:v>0</x:v>
      </x:c>
      <x:c r="I13" s="22" t="str">
        <x:f>HYPERLINK("https://etp-aktiv.ru/catalog/materialy/kabelno-provodnikovaya-produkciya/2000015065-VH11/","Открыть позицию")</x:f>
        <x:v>Открыть позицию</x:v>
      </x:c>
    </x:row>
    <x:row r="14" ht="28" customHeight="1">
      <x:c r="A14" s="16" t="str">
        <x:v>Абаканская ТЭЦ</x:v>
      </x:c>
      <x:c r="B14" s="16" t="str">
        <x:v>2000015014-VH11</x:v>
      </x:c>
      <x:c r="C14" s="16" t="str">
        <x:v>ПРОВОД ПВС 3*1,5</x:v>
      </x:c>
      <x:c r="D14" s="16" t="str">
        <x:v>Кабель общ и провод</x:v>
      </x:c>
      <x:c r="E14" s="16" t="str">
        <x:v>КМ</x:v>
      </x:c>
      <x:c r="F14" s="21" t="n">
        <x:v>0</x:v>
      </x:c>
      <x:c r="G14" s="17" t="n">
        <x:v>26952.545</x:v>
      </x:c>
      <x:c r="H14" s="17" t="n">
        <x:f>G14*F14</x:f>
        <x:v>0</x:v>
      </x:c>
      <x:c r="I14" s="22" t="str">
        <x:f>HYPERLINK("https://etp-aktiv.ru/catalog/materialy/kabelno-provodnikovaya-produkciya/2000015014-VH11/","Открыть позицию")</x:f>
        <x:v>Открыть позицию</x:v>
      </x:c>
    </x:row>
    <x:row r="15" ht="28" customHeight="1">
      <x:c r="A15" s="16" t="str">
        <x:v>Абаканская ТЭЦ</x:v>
      </x:c>
      <x:c r="B15" s="16" t="str">
        <x:v>2000006784-VH11</x:v>
      </x:c>
      <x:c r="C15" s="16" t="str">
        <x:v>ПРОВОД ПЭТВ-2 0,8</x:v>
      </x:c>
      <x:c r="D15" s="16" t="str">
        <x:v>Кабель общ и провод</x:v>
      </x:c>
      <x:c r="E15" s="16" t="str">
        <x:v>КГ</x:v>
      </x:c>
      <x:c r="F15" s="21" t="n">
        <x:v>0</x:v>
      </x:c>
      <x:c r="G15" s="17" t="n">
        <x:v>1060.0946</x:v>
      </x:c>
      <x:c r="H15" s="17" t="n">
        <x:f>G15*F15</x:f>
        <x:v>0</x:v>
      </x:c>
      <x:c r="I15" s="22" t="str">
        <x:f>HYPERLINK("https://etp-aktiv.ru/catalog/materialy/kabelno-provodnikovaya-produkciya/2000006784-VH11/","Открыть позицию")</x:f>
        <x:v>Открыть позицию</x:v>
      </x:c>
    </x:row>
    <x:row r="16" ht="28" customHeight="1">
      <x:c r="A16" s="16" t="str">
        <x:v>Абаканская ТЭЦ</x:v>
      </x:c>
      <x:c r="B16" s="16" t="str">
        <x:v>2000006430-VH11</x:v>
      </x:c>
      <x:c r="C16" s="16" t="str">
        <x:v>ПРОВОД ПЭТВ-2 1</x:v>
      </x:c>
      <x:c r="D16" s="16" t="str">
        <x:v>Кабель общ и провод</x:v>
      </x:c>
      <x:c r="E16" s="16" t="str">
        <x:v>КГ</x:v>
      </x:c>
      <x:c r="F16" s="21" t="n">
        <x:v>0</x:v>
      </x:c>
      <x:c r="G16" s="17" t="n">
        <x:v>1000.4</x:v>
      </x:c>
      <x:c r="H16" s="17" t="n">
        <x:f>G16*F16</x:f>
        <x:v>0</x:v>
      </x:c>
      <x:c r="I16" s="22" t="str">
        <x:f>HYPERLINK("https://etp-aktiv.ru/catalog/materialy/kabelno-provodnikovaya-produkciya/2000006430-VH11/","Открыть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a63b846b4074cc8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2000221083-VH11</x:v>
      </x:c>
      <x:c r="C5" s="16" t="str">
        <x:v>ВСТАВКА ПЛАВКАЯ Д/ПР-2</x:v>
      </x:c>
      <x:c r="D5" s="16" t="str">
        <x:v>Низковол апп-ра и ЗЧ</x:v>
      </x:c>
      <x:c r="E5" s="16" t="str">
        <x:v>ШТ</x:v>
      </x:c>
      <x:c r="F5" s="21" t="n">
        <x:v>10</x:v>
      </x:c>
      <x:c r="G5" s="17" t="n">
        <x:v>58.3282</x:v>
      </x:c>
      <x:c r="H5" s="17" t="n">
        <x:f>G5*F5</x:f>
        <x:v>583.282</x:v>
      </x:c>
      <x:c r="I5" s="22" t="str">
        <x:f>HYPERLINK("https://etp-aktiv.ru/catalog/materialy/nizkovoltnaya-apparatura-i-zapasnye-chasti/2000221083-VH11/","Открыть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2000535493-VH11</x:v>
      </x:c>
      <x:c r="C6" s="16" t="str">
        <x:v>ВЫКЛ ВА57-39-340010-400А-4000-690AC-УХЛ3</x:v>
      </x:c>
      <x:c r="D6" s="16" t="str">
        <x:v>Низковол апп-ра и ЗЧ</x:v>
      </x:c>
      <x:c r="E6" s="16" t="str">
        <x:v>ШТ</x:v>
      </x:c>
      <x:c r="F6" s="21" t="n">
        <x:v>0</x:v>
      </x:c>
      <x:c r="G6" s="17" t="n">
        <x:v>4496.7492</x:v>
      </x:c>
      <x:c r="H6" s="17" t="n">
        <x:f>G6*F6</x:f>
        <x:v>0</x:v>
      </x:c>
      <x:c r="I6" s="22" t="str">
        <x:f>HYPERLINK("https://etp-aktiv.ru/catalog/materialy/nizkovoltnaya-apparatura-i-zapasnye-chasti/2000535493-VH11/","Открыть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2000541995-VH11</x:v>
      </x:c>
      <x:c r="C7" s="16" t="str">
        <x:v>ИЗМЕРИТЕЛЬ-РЕГУЛЯТ ОВЕН ТРМ138В-РРРРРРРР</x:v>
      </x:c>
      <x:c r="D7" s="16" t="str">
        <x:v>ЗЧ КИПиА</x:v>
      </x:c>
      <x:c r="E7" s="16" t="str">
        <x:v>ШТ</x:v>
      </x:c>
      <x:c r="F7" s="21" t="n">
        <x:v>1</x:v>
      </x:c>
      <x:c r="G7" s="17" t="n">
        <x:v>16747.9282</x:v>
      </x:c>
      <x:c r="H7" s="17" t="n">
        <x:f>G7*F7</x:f>
        <x:v>16747.9282</x:v>
      </x:c>
      <x:c r="I7" s="22" t="str">
        <x:f>HYPERLINK("https://etp-aktiv.ru/catalog/materialy/zapasnye-chasti-i-prinadlezhnosti-dlya-priborov-kipia/2000541995-VH11/","Открыть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2000548537-VH11</x:v>
      </x:c>
      <x:c r="C8" s="16" t="str">
        <x:v>ЛЕНТА КИПЕРНАЯ ЛК 25ММ</x:v>
      </x:c>
      <x:c r="D8" s="16" t="str">
        <x:v>Э/изоляцион мат-лы</x:v>
      </x:c>
      <x:c r="E8" s="16" t="str">
        <x:v>М</x:v>
      </x:c>
      <x:c r="F8" s="21" t="n">
        <x:v>1187</x:v>
      </x:c>
      <x:c r="G8" s="17" t="n">
        <x:v>1.9642000000000002</x:v>
      </x:c>
      <x:c r="H8" s="17" t="n">
        <x:f>G8*F8</x:f>
        <x:v>2331.5054</x:v>
      </x:c>
      <x:c r="I8" s="22" t="str">
        <x:f>HYPERLINK("https://etp-aktiv.ru/catalog/materialy/ehlektroizolyacionnye-materialy/2000548537-VH11/","Открыть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2000284059-VH11</x:v>
      </x:c>
      <x:c r="C9" s="16" t="str">
        <x:v>ЛЕНТА КИПЕРНАЯ ЛЭ-20-24 20ММ</x:v>
      </x:c>
      <x:c r="D9" s="16" t="str">
        <x:v>Э/изоляцион мат-лы</x:v>
      </x:c>
      <x:c r="E9" s="16" t="str">
        <x:v>М</x:v>
      </x:c>
      <x:c r="F9" s="30" t="n">
        <x:v>899.5</x:v>
      </x:c>
      <x:c r="G9" s="17" t="n">
        <x:v>2.9646000000000003</x:v>
      </x:c>
      <x:c r="H9" s="17" t="n">
        <x:f>G9*F9</x:f>
        <x:v>2666.6577</x:v>
      </x:c>
      <x:c r="I9" s="22" t="str">
        <x:f>HYPERLINK("https://etp-aktiv.ru/catalog/materialy/ehlektroizolyacionnye-materialy/2000284059-VH11/","Открыть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2000962271-VH11</x:v>
      </x:c>
      <x:c r="C10" s="16" t="str">
        <x:v>ПУСКАТЕЛЬ ПМ12-125100 220В PM12-125/220</x:v>
      </x:c>
      <x:c r="D10" s="16" t="str">
        <x:v>Низковол апп-ра и ЗЧ</x:v>
      </x:c>
      <x:c r="E10" s="16" t="str">
        <x:v>ШТ</x:v>
      </x:c>
      <x:c r="F10" s="21" t="n">
        <x:v>0</x:v>
      </x:c>
      <x:c r="G10" s="17" t="n">
        <x:v>1986.6968</x:v>
      </x:c>
      <x:c r="H10" s="17" t="n">
        <x:f>G10*F10</x:f>
        <x:v>0</x:v>
      </x:c>
      <x:c r="I10" s="22" t="str">
        <x:f>HYPERLINK("https://etp-aktiv.ru/catalog/materialy/nizkovoltnaya-apparatura-i-zapasnye-chasti/2000962271-VH11/","Открыть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2000081410-VH11</x:v>
      </x:c>
      <x:c r="C11" s="16" t="str">
        <x:v>ПУСКАТЕЛЬ ПМА-4100 220В</x:v>
      </x:c>
      <x:c r="D11" s="16" t="str">
        <x:v>Низковол апп-ра и ЗЧ</x:v>
      </x:c>
      <x:c r="E11" s="16" t="str">
        <x:v>ШТ</x:v>
      </x:c>
      <x:c r="F11" s="21" t="n">
        <x:v>0</x:v>
      </x:c>
      <x:c r="G11" s="17" t="n">
        <x:v>1205.97</x:v>
      </x:c>
      <x:c r="H11" s="17" t="n">
        <x:f>G11*F11</x:f>
        <x:v>0</x:v>
      </x:c>
      <x:c r="I11" s="22" t="str">
        <x:f>HYPERLINK("https://etp-aktiv.ru/catalog/materialy/nizkovoltnaya-apparatura-i-zapasnye-chasti/2000081410-VH11/","Открыть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2000627987-VH11</x:v>
      </x:c>
      <x:c r="C12" s="16" t="str">
        <x:v>РАЗЪЕДИНИТЕЛЬ РЕ19-47-32260-4000-ИП УХЛ3</x:v>
      </x:c>
      <x:c r="D12" s="16" t="str">
        <x:v>Разъединители</x:v>
      </x:c>
      <x:c r="E12" s="16" t="str">
        <x:v>ШТ</x:v>
      </x:c>
      <x:c r="F12" s="21" t="n">
        <x:v>2</x:v>
      </x:c>
      <x:c r="G12" s="17" t="n">
        <x:v>65699.6596</x:v>
      </x:c>
      <x:c r="H12" s="17" t="n">
        <x:f>G12*F12</x:f>
        <x:v>131399.3192</x:v>
      </x:c>
      <x:c r="I12" s="22" t="str">
        <x:f>HYPERLINK("https://etp-aktiv.ru/catalog/materialy/ehlektrotekhnicheskie-materialy/2000627987-VH11/","Открыть позицию")</x:f>
        <x:v>Открыть позицию</x:v>
      </x:c>
    </x:row>
    <x:row r="13" ht="28" customHeight="1">
      <x:c r="A13" s="16" t="str">
        <x:v>Южно-Сибирская теплосетевая компания</x:v>
      </x:c>
      <x:c r="B13" s="16" t="str">
        <x:v>2000540949-VH21</x:v>
      </x:c>
      <x:c r="C13" s="16" t="str">
        <x:v>ГИЛЬЗА ГЗР-02 М33*2 320ММ 12Х18Н10Т</x:v>
      </x:c>
      <x:c r="D13" s="16" t="str">
        <x:v>ЗЧ КИПиА</x:v>
      </x:c>
      <x:c r="E13" s="16" t="str">
        <x:v>ШТ</x:v>
      </x:c>
      <x:c r="F13" s="21" t="n">
        <x:v>7</x:v>
      </x:c>
      <x:c r="G13" s="17" t="n">
        <x:v>260.4578</x:v>
      </x:c>
      <x:c r="H13" s="17" t="n">
        <x:f>G13*F13</x:f>
        <x:v>1823.2046</x:v>
      </x:c>
      <x:c r="I13" s="22" t="str">
        <x:f>HYPERLINK("https://etp-aktiv.ru/catalog/materialy/zapasnye-chasti-i-prinadlezhnosti-dlya-priborov-kipia/2000540949-VH21/","Открыть позицию")</x:f>
        <x:v>Открыть позицию</x:v>
      </x:c>
    </x:row>
    <x:row r="14" ht="28" customHeight="1">
      <x:c r="A14" s="16" t="str">
        <x:v>Южно-Сибирская теплосетевая компания</x:v>
      </x:c>
      <x:c r="B14" s="16" t="str">
        <x:v>2000296338-VH21</x:v>
      </x:c>
      <x:c r="C14" s="16" t="str">
        <x:v>РЕГУЛЯТОР ДАВЛЕНИЯ ЖИДКОСТИ 11438-252</x:v>
      </x:c>
      <x:c r="D14" s="16" t="str">
        <x:v>ЗЧ КИПиА</x:v>
      </x:c>
      <x:c r="E14" s="16" t="str">
        <x:v>ШТ</x:v>
      </x:c>
      <x:c r="F14" s="21" t="n">
        <x:v>1</x:v>
      </x:c>
      <x:c r="G14" s="17" t="n">
        <x:v>34741.4032</x:v>
      </x:c>
      <x:c r="H14" s="17" t="n">
        <x:f>G14*F14</x:f>
        <x:v>34741.4032</x:v>
      </x:c>
      <x:c r="I14" s="22" t="str">
        <x:f>HYPERLINK("https://etp-aktiv.ru/catalog/materialy/zapasnye-chasti-i-prinadlezhnosti-dlya-priborov-kipia/2000296338-VH21/","Открыть позицию")</x:f>
        <x:v>Открыть позицию</x:v>
      </x:c>
    </x:row>
    <x:row r="15" ht="28" customHeight="1">
      <x:c r="A15" s="16" t="str">
        <x:v>Южно-Сибирская теплосетевая компания</x:v>
      </x:c>
      <x:c r="B15" s="16" t="str">
        <x:v>2000540786-VH21</x:v>
      </x:c>
      <x:c r="C15" s="16" t="str">
        <x:v>ТЕРМОМЕТР ТМ 5122</x:v>
      </x:c>
      <x:c r="D15" s="16" t="str">
        <x:v>ЗЧ КИПиА</x:v>
      </x:c>
      <x:c r="E15" s="16" t="str">
        <x:v>ШТ</x:v>
      </x:c>
      <x:c r="F15" s="21" t="n">
        <x:v>9</x:v>
      </x:c>
      <x:c r="G15" s="17" t="n">
        <x:v>13968.6218</x:v>
      </x:c>
      <x:c r="H15" s="17" t="n">
        <x:f>G15*F15</x:f>
        <x:v>125717.5962</x:v>
      </x:c>
      <x:c r="I15" s="22" t="str">
        <x:f>HYPERLINK("https://etp-aktiv.ru/catalog/materialy/zapasnye-chasti-i-prinadlezhnosti-dlya-priborov-kipia/2000540786-VH21/","Открыть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c443c4642ad41ec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2000533393-VH11</x:v>
      </x:c>
      <x:c r="C5" s="16" t="str">
        <x:v>ВАЛ ЗПЧ.010.1055 НАСОСА ГРАТ900/67</x:v>
      </x:c>
      <x:c r="D5" s="16" t="str">
        <x:v>ЗЧ к шламов насосам</x:v>
      </x:c>
      <x:c r="E5" s="16" t="str">
        <x:v>ШТ</x:v>
      </x:c>
      <x:c r="F5" s="21" t="n">
        <x:v>1</x:v>
      </x:c>
      <x:c r="G5" s="17" t="n">
        <x:v>125684.0218</x:v>
      </x:c>
      <x:c r="H5" s="17" t="n">
        <x:f>G5*F5</x:f>
        <x:v>125684.0218</x:v>
      </x:c>
      <x:c r="I5" s="22" t="str">
        <x:f>HYPERLINK("https://etp-aktiv.ru/catalog/materialy/zapasnye-chasti-promyshlennogo-oborudovaniya/2000533393-VH11/","Открыть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2000570933-VH11</x:v>
      </x:c>
      <x:c r="C6" s="16" t="str">
        <x:v>КЛАПАН КЗ 50.16.1310 Р/П МУФТ A СТ25Л</x:v>
      </x:c>
      <x:c r="D6" s="16" t="str">
        <x:v>Задвиж/клапан стальн</x:v>
      </x:c>
      <x:c r="E6" s="16" t="str">
        <x:v>ШТ</x:v>
      </x:c>
      <x:c r="F6" s="21" t="n">
        <x:v>16</x:v>
      </x:c>
      <x:c r="G6" s="17" t="n">
        <x:v>18894.75</x:v>
      </x:c>
      <x:c r="H6" s="17" t="n">
        <x:f>G6*F6</x:f>
        <x:v>302316</x:v>
      </x:c>
      <x:c r="I6" s="22" t="str">
        <x:f>HYPERLINK("https://etp-aktiv.ru/catalog/materialy/truboprovodnaya-armatura-i-komplektuyushchie/2000570933-VH11/","Открыть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2000774142-VH11</x:v>
      </x:c>
      <x:c r="C7" s="16" t="str">
        <x:v>КОЛЬЦО РЕЗИНОВОЕ 560-85-2</x:v>
      </x:c>
      <x:c r="D7" s="16" t="str">
        <x:v>ЗЧ к энергетич насос</x:v>
      </x:c>
      <x:c r="E7" s="16" t="str">
        <x:v>ШТ</x:v>
      </x:c>
      <x:c r="F7" s="21" t="n">
        <x:v>1</x:v>
      </x:c>
      <x:c r="G7" s="17" t="n">
        <x:v>1955.355</x:v>
      </x:c>
      <x:c r="H7" s="17" t="n">
        <x:f>G7*F7</x:f>
        <x:v>1955.355</x:v>
      </x:c>
      <x:c r="I7" s="22" t="str">
        <x:f>HYPERLINK("https://etp-aktiv.ru/catalog/materialy/zapasnye-chasti-promyshlennogo-oborudovaniya/2000774142-VH11/","Открыть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2000082394-VH11</x:v>
      </x:c>
      <x:c r="C8" s="16" t="str">
        <x:v>КРУГ ОТРЕЗНОЙ 230*3*22 14А</x:v>
      </x:c>
      <x:c r="D8" s="16" t="str">
        <x:v>Инструмент и спецосн</x:v>
      </x:c>
      <x:c r="E8" s="16" t="str">
        <x:v>ШТ</x:v>
      </x:c>
      <x:c r="F8" s="21" t="n">
        <x:v>145</x:v>
      </x:c>
      <x:c r="G8" s="17" t="n">
        <x:v>47.4214</x:v>
      </x:c>
      <x:c r="H8" s="17" t="n">
        <x:f>G8*F8</x:f>
        <x:v>6876.103</x:v>
      </x:c>
      <x:c r="I8" s="22" t="str">
        <x:f>HYPERLINK("https://etp-aktiv.ru/catalog/materialy/instrument-i-specosnastka/2000082394-VH11/","Открыть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2000537845-VH11</x:v>
      </x:c>
      <x:c r="C9" s="16" t="str">
        <x:v>ПАЛЕЦ КРЕП БИЛОДЕРЖ К-1016 ММТ2000/2590</x:v>
      </x:c>
      <x:c r="D9" s="16" t="str">
        <x:v>ЗЧ мельниц</x:v>
      </x:c>
      <x:c r="E9" s="16" t="str">
        <x:v>ШТ</x:v>
      </x:c>
      <x:c r="F9" s="21" t="n">
        <x:v>444</x:v>
      </x:c>
      <x:c r="G9" s="17" t="n">
        <x:v>323.6538</x:v>
      </x:c>
      <x:c r="H9" s="17" t="n">
        <x:f>G9*F9</x:f>
        <x:v>143702.2872</x:v>
      </x:c>
      <x:c r="I9" s="22" t="str">
        <x:f>HYPERLINK("https://etp-aktiv.ru/catalog/materialy/zapasnye-chasti-promyshlennogo-oborudovaniya/2000537845-VH11/","Открыть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2000127178-VH11</x:v>
      </x:c>
      <x:c r="C10" s="16" t="str">
        <x:v>ПОДШИПНИК 130</x:v>
      </x:c>
      <x:c r="D10" s="16" t="str">
        <x:v>Подшипники</x:v>
      </x:c>
      <x:c r="E10" s="16" t="str">
        <x:v>ШТ</x:v>
      </x:c>
      <x:c r="F10" s="21" t="n">
        <x:v>1</x:v>
      </x:c>
      <x:c r="G10" s="17" t="n">
        <x:v>1224.3676</x:v>
      </x:c>
      <x:c r="H10" s="17" t="n">
        <x:f>G10*F10</x:f>
        <x:v>1224.3676</x:v>
      </x:c>
      <x:c r="I10" s="22" t="str">
        <x:f>HYPERLINK("https://etp-aktiv.ru/catalog/materialy/podshipniki/2000127178-VH11/","Открыть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2000006100-VH11</x:v>
      </x:c>
      <x:c r="C11" s="16" t="str">
        <x:v>ПОДШИПНИК 1308</x:v>
      </x:c>
      <x:c r="D11" s="16" t="str">
        <x:v>Подшипники</x:v>
      </x:c>
      <x:c r="E11" s="16" t="str">
        <x:v>ШТ</x:v>
      </x:c>
      <x:c r="F11" s="21" t="n">
        <x:v>2</x:v>
      </x:c>
      <x:c r="G11" s="17" t="n">
        <x:v>170.1534</x:v>
      </x:c>
      <x:c r="H11" s="17" t="n">
        <x:f>G11*F11</x:f>
        <x:v>340.3068</x:v>
      </x:c>
      <x:c r="I11" s="22" t="str">
        <x:f>HYPERLINK("https://etp-aktiv.ru/catalog/materialy/podshipniki/2000006100-VH11/","Открыть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2000454029-VH11</x:v>
      </x:c>
      <x:c r="C12" s="16" t="str">
        <x:v>ПОДШИПНИК 1318</x:v>
      </x:c>
      <x:c r="D12" s="16" t="str">
        <x:v>Подшипники</x:v>
      </x:c>
      <x:c r="E12" s="16" t="str">
        <x:v>ШТ</x:v>
      </x:c>
      <x:c r="F12" s="21" t="n">
        <x:v>1</x:v>
      </x:c>
      <x:c r="G12" s="17" t="n">
        <x:v>619.6014</x:v>
      </x:c>
      <x:c r="H12" s="17" t="n">
        <x:f>G12*F12</x:f>
        <x:v>619.6014</x:v>
      </x:c>
      <x:c r="I12" s="22" t="str">
        <x:f>HYPERLINK("https://etp-aktiv.ru/catalog/materialy/podshipniki/2000454029-VH11/","Открыть позицию")</x:f>
        <x:v>Открыть позицию</x:v>
      </x:c>
    </x:row>
    <x:row r="13" ht="28" customHeight="1">
      <x:c r="A13" s="16" t="str">
        <x:v>Абаканская ТЭЦ</x:v>
      </x:c>
      <x:c r="B13" s="16" t="str">
        <x:v>2000116310-VH11</x:v>
      </x:c>
      <x:c r="C13" s="16" t="str">
        <x:v>ПОДШИПНИК 180203</x:v>
      </x:c>
      <x:c r="D13" s="16" t="str">
        <x:v>Подшипники</x:v>
      </x:c>
      <x:c r="E13" s="16" t="str">
        <x:v>ШТ</x:v>
      </x:c>
      <x:c r="F13" s="21" t="n">
        <x:v>2</x:v>
      </x:c>
      <x:c r="G13" s="17" t="n">
        <x:v>19.8982</x:v>
      </x:c>
      <x:c r="H13" s="17" t="n">
        <x:f>G13*F13</x:f>
        <x:v>39.7964</x:v>
      </x:c>
      <x:c r="I13" s="22" t="str">
        <x:f>HYPERLINK("https://etp-aktiv.ru/catalog/materialy/podshipniki/2000116310-VH11/","Открыть позицию")</x:f>
        <x:v>Открыть позицию</x:v>
      </x:c>
    </x:row>
    <x:row r="14" ht="28" customHeight="1">
      <x:c r="A14" s="16" t="str">
        <x:v>Абаканская ТЭЦ</x:v>
      </x:c>
      <x:c r="B14" s="16" t="str">
        <x:v>2000116434-VH11</x:v>
      </x:c>
      <x:c r="C14" s="16" t="str">
        <x:v>ПОДШИПНИК 214</x:v>
      </x:c>
      <x:c r="D14" s="16" t="str">
        <x:v>Подшипники</x:v>
      </x:c>
      <x:c r="E14" s="16" t="str">
        <x:v>ШТ</x:v>
      </x:c>
      <x:c r="F14" s="21" t="n">
        <x:v>2</x:v>
      </x:c>
      <x:c r="G14" s="17" t="n">
        <x:v>442.3842</x:v>
      </x:c>
      <x:c r="H14" s="17" t="n">
        <x:f>G14*F14</x:f>
        <x:v>884.7684</x:v>
      </x:c>
      <x:c r="I14" s="22" t="str">
        <x:f>HYPERLINK("https://etp-aktiv.ru/catalog/materialy/podshipniki/2000116434-VH11/","Открыть позицию")</x:f>
        <x:v>Открыть позицию</x:v>
      </x:c>
    </x:row>
    <x:row r="15" ht="28" customHeight="1">
      <x:c r="A15" s="16" t="str">
        <x:v>Абаканская ТЭЦ</x:v>
      </x:c>
      <x:c r="B15" s="16" t="str">
        <x:v>2000234787-VH11</x:v>
      </x:c>
      <x:c r="C15" s="16" t="str">
        <x:v>ПОДШИПНИК 22220 Е</x:v>
      </x:c>
      <x:c r="D15" s="16" t="str">
        <x:v>Подшипники</x:v>
      </x:c>
      <x:c r="E15" s="16" t="str">
        <x:v>ШТ</x:v>
      </x:c>
      <x:c r="F15" s="21" t="n">
        <x:v>1</x:v>
      </x:c>
      <x:c r="G15" s="17" t="n">
        <x:v>4767.1744</x:v>
      </x:c>
      <x:c r="H15" s="17" t="n">
        <x:f>G15*F15</x:f>
        <x:v>4767.1744</x:v>
      </x:c>
      <x:c r="I15" s="22" t="str">
        <x:f>HYPERLINK("https://etp-aktiv.ru/catalog/materialy/podshipniki/2000234787-VH11/","Открыть позицию")</x:f>
        <x:v>Открыть позицию</x:v>
      </x:c>
    </x:row>
    <x:row r="16" ht="28" customHeight="1">
      <x:c r="A16" s="16" t="str">
        <x:v>Абаканская ТЭЦ</x:v>
      </x:c>
      <x:c r="B16" s="16" t="str">
        <x:v>2000499852-VH11</x:v>
      </x:c>
      <x:c r="C16" s="16" t="str">
        <x:v>ПОДШИПНИК 22224 МВ/W33</x:v>
      </x:c>
      <x:c r="D16" s="16" t="str">
        <x:v>Подшипники</x:v>
      </x:c>
      <x:c r="E16" s="16" t="str">
        <x:v>ШТ</x:v>
      </x:c>
      <x:c r="F16" s="21" t="n">
        <x:v>6</x:v>
      </x:c>
      <x:c r="G16" s="17" t="n">
        <x:v>4241.8423999999995</x:v>
      </x:c>
      <x:c r="H16" s="17" t="n">
        <x:f>G16*F16</x:f>
        <x:v>25451.054399999997</x:v>
      </x:c>
      <x:c r="I16" s="22" t="str">
        <x:f>HYPERLINK("https://etp-aktiv.ru/catalog/materialy/podshipniki/2000499852-VH11/","Открыть позицию")</x:f>
        <x:v>Открыть позицию</x:v>
      </x:c>
    </x:row>
    <x:row r="17" ht="28" customHeight="1">
      <x:c r="A17" s="16" t="str">
        <x:v>Абаканская ТЭЦ</x:v>
      </x:c>
      <x:c r="B17" s="16" t="str">
        <x:v>2000116687-VH11</x:v>
      </x:c>
      <x:c r="C17" s="16" t="str">
        <x:v>ПОДШИПНИК 2228</x:v>
      </x:c>
      <x:c r="D17" s="16" t="str">
        <x:v>Подшипники</x:v>
      </x:c>
      <x:c r="E17" s="16" t="str">
        <x:v>ШТ</x:v>
      </x:c>
      <x:c r="F17" s="21" t="n">
        <x:v>2</x:v>
      </x:c>
      <x:c r="G17" s="17" t="n">
        <x:v>1893.8791999999999</x:v>
      </x:c>
      <x:c r="H17" s="17" t="n">
        <x:f>G17*F17</x:f>
        <x:v>3787.7583999999997</x:v>
      </x:c>
      <x:c r="I17" s="22" t="str">
        <x:f>HYPERLINK("https://etp-aktiv.ru/catalog/materialy/podshipniki/2000116687-VH11/","Открыть позицию")</x:f>
        <x:v>Открыть позицию</x:v>
      </x:c>
    </x:row>
    <x:row r="18" ht="28" customHeight="1">
      <x:c r="A18" s="16" t="str">
        <x:v>Абаканская ТЭЦ</x:v>
      </x:c>
      <x:c r="B18" s="16" t="str">
        <x:v>2000034357-VH11</x:v>
      </x:c>
      <x:c r="C18" s="16" t="str">
        <x:v>ПОДШИПНИК 22338</x:v>
      </x:c>
      <x:c r="D18" s="16" t="str">
        <x:v>Подшипники</x:v>
      </x:c>
      <x:c r="E18" s="16" t="str">
        <x:v>ШТ</x:v>
      </x:c>
      <x:c r="F18" s="21" t="n">
        <x:v>1</x:v>
      </x:c>
      <x:c r="G18" s="17" t="n">
        <x:v>16993.4044</x:v>
      </x:c>
      <x:c r="H18" s="17" t="n">
        <x:f>G18*F18</x:f>
        <x:v>16993.4044</x:v>
      </x:c>
      <x:c r="I18" s="22" t="str">
        <x:f>HYPERLINK("https://etp-aktiv.ru/catalog/materialy/podshipniki/2000034357-VH11/","Открыть позицию")</x:f>
        <x:v>Открыть позицию</x:v>
      </x:c>
    </x:row>
    <x:row r="19" ht="28" customHeight="1">
      <x:c r="A19" s="16" t="str">
        <x:v>Абаканская ТЭЦ</x:v>
      </x:c>
      <x:c r="B19" s="16" t="str">
        <x:v>2000206234-VH11</x:v>
      </x:c>
      <x:c r="C19" s="16" t="str">
        <x:v>ПОДШИПНИК 2310КМ</x:v>
      </x:c>
      <x:c r="D19" s="16" t="str">
        <x:v>Подшипники</x:v>
      </x:c>
      <x:c r="E19" s="16" t="str">
        <x:v>ШТ</x:v>
      </x:c>
      <x:c r="F19" s="21" t="n">
        <x:v>5</x:v>
      </x:c>
      <x:c r="G19" s="17" t="n">
        <x:v>122.6222</x:v>
      </x:c>
      <x:c r="H19" s="17" t="n">
        <x:f>G19*F19</x:f>
        <x:v>613.111</x:v>
      </x:c>
      <x:c r="I19" s="22" t="str">
        <x:f>HYPERLINK("https://etp-aktiv.ru/catalog/materialy/podshipniki/2000206234-VH11/","Открыть позицию")</x:f>
        <x:v>Открыть позицию</x:v>
      </x:c>
    </x:row>
    <x:row r="20" ht="28" customHeight="1">
      <x:c r="A20" s="16" t="str">
        <x:v>Абаканская ТЭЦ</x:v>
      </x:c>
      <x:c r="B20" s="16" t="str">
        <x:v>2000176854-VH11</x:v>
      </x:c>
      <x:c r="C20" s="16" t="str">
        <x:v>ПОДШИПНИК 2311К</x:v>
      </x:c>
      <x:c r="D20" s="16" t="str">
        <x:v>Подшипники</x:v>
      </x:c>
      <x:c r="E20" s="16" t="str">
        <x:v>ШТ</x:v>
      </x:c>
      <x:c r="F20" s="21" t="n">
        <x:v>4</x:v>
      </x:c>
      <x:c r="G20" s="17" t="n">
        <x:v>1235.25</x:v>
      </x:c>
      <x:c r="H20" s="17" t="n">
        <x:f>G20*F20</x:f>
        <x:v>4941</x:v>
      </x:c>
      <x:c r="I20" s="22" t="str">
        <x:f>HYPERLINK("https://etp-aktiv.ru/catalog/materialy/podshipniki/2000176854-VH11/","Открыть позицию")</x:f>
        <x:v>Открыть позицию</x:v>
      </x:c>
    </x:row>
    <x:row r="21" ht="28" customHeight="1">
      <x:c r="A21" s="16" t="str">
        <x:v>Абаканская ТЭЦ</x:v>
      </x:c>
      <x:c r="B21" s="16" t="str">
        <x:v>2000127258-VH11</x:v>
      </x:c>
      <x:c r="C21" s="16" t="str">
        <x:v>ПОДШИПНИК 3003138</x:v>
      </x:c>
      <x:c r="D21" s="16" t="str">
        <x:v>Подшипники</x:v>
      </x:c>
      <x:c r="E21" s="16" t="str">
        <x:v>ШТ</x:v>
      </x:c>
      <x:c r="F21" s="21" t="n">
        <x:v>1</x:v>
      </x:c>
      <x:c r="G21" s="17" t="n">
        <x:v>10499.625</x:v>
      </x:c>
      <x:c r="H21" s="17" t="n">
        <x:f>G21*F21</x:f>
        <x:v>10499.625</x:v>
      </x:c>
      <x:c r="I21" s="22" t="str">
        <x:f>HYPERLINK("https://etp-aktiv.ru/catalog/materialy/podshipniki/2000127258-VH11/","Открыть позицию")</x:f>
        <x:v>Открыть позицию</x:v>
      </x:c>
    </x:row>
    <x:row r="22" ht="28" customHeight="1">
      <x:c r="A22" s="16" t="str">
        <x:v>Абаканская ТЭЦ</x:v>
      </x:c>
      <x:c r="B22" s="16" t="str">
        <x:v>2000116348-VH11</x:v>
      </x:c>
      <x:c r="C22" s="16" t="str">
        <x:v>ПОДШИПНИК 306</x:v>
      </x:c>
      <x:c r="D22" s="16" t="str">
        <x:v>Подшипники</x:v>
      </x:c>
      <x:c r="E22" s="16" t="str">
        <x:v>ШТ</x:v>
      </x:c>
      <x:c r="F22" s="21" t="n">
        <x:v>20</x:v>
      </x:c>
      <x:c r="G22" s="17" t="n">
        <x:v>61.0976</x:v>
      </x:c>
      <x:c r="H22" s="17" t="n">
        <x:f>G22*F22</x:f>
        <x:v>1221.952</x:v>
      </x:c>
      <x:c r="I22" s="22" t="str">
        <x:f>HYPERLINK("https://etp-aktiv.ru/catalog/materialy/podshipniki/2000116348-VH11/","Открыть позицию")</x:f>
        <x:v>Открыть позицию</x:v>
      </x:c>
    </x:row>
    <x:row r="23" ht="28" customHeight="1">
      <x:c r="A23" s="16" t="str">
        <x:v>Абаканская ТЭЦ</x:v>
      </x:c>
      <x:c r="B23" s="16" t="str">
        <x:v>2000116611-VH11</x:v>
      </x:c>
      <x:c r="C23" s="16" t="str">
        <x:v>ПОДШИПНИК 320</x:v>
      </x:c>
      <x:c r="D23" s="16" t="str">
        <x:v>Подшипники</x:v>
      </x:c>
      <x:c r="E23" s="16" t="str">
        <x:v>ШТ</x:v>
      </x:c>
      <x:c r="F23" s="21" t="n">
        <x:v>5</x:v>
      </x:c>
      <x:c r="G23" s="17" t="n">
        <x:v>2226.7684</x:v>
      </x:c>
      <x:c r="H23" s="17" t="n">
        <x:f>G23*F23</x:f>
        <x:v>11133.842</x:v>
      </x:c>
      <x:c r="I23" s="22" t="str">
        <x:f>HYPERLINK("https://etp-aktiv.ru/catalog/materialy/podshipniki/2000116611-VH11/","Открыть позицию")</x:f>
        <x:v>Открыть позицию</x:v>
      </x:c>
    </x:row>
    <x:row r="24" ht="28" customHeight="1">
      <x:c r="A24" s="16" t="str">
        <x:v>Абаканская ТЭЦ</x:v>
      </x:c>
      <x:c r="B24" s="16" t="str">
        <x:v>2000034429-VH11</x:v>
      </x:c>
      <x:c r="C24" s="16" t="str">
        <x:v>ПОДШИПНИК 32207</x:v>
      </x:c>
      <x:c r="D24" s="16" t="str">
        <x:v>Подшипники</x:v>
      </x:c>
      <x:c r="E24" s="16" t="str">
        <x:v>ШТ</x:v>
      </x:c>
      <x:c r="F24" s="21" t="n">
        <x:v>8</x:v>
      </x:c>
      <x:c r="G24" s="17" t="n">
        <x:v>144.2284</x:v>
      </x:c>
      <x:c r="H24" s="17" t="n">
        <x:f>G24*F24</x:f>
        <x:v>1153.8272</x:v>
      </x:c>
      <x:c r="I24" s="22" t="str">
        <x:f>HYPERLINK("https://etp-aktiv.ru/catalog/materialy/podshipniki/2000034429-VH11/","Открыть позицию")</x:f>
        <x:v>Открыть позицию</x:v>
      </x:c>
    </x:row>
    <x:row r="25" ht="28" customHeight="1">
      <x:c r="A25" s="16" t="str">
        <x:v>Абаканская ТЭЦ</x:v>
      </x:c>
      <x:c r="B25" s="16" t="str">
        <x:v>2000174223-VH11</x:v>
      </x:c>
      <x:c r="C25" s="16" t="str">
        <x:v>ПОДШИПНИК 32208</x:v>
      </x:c>
      <x:c r="D25" s="16" t="str">
        <x:v>Подшипники</x:v>
      </x:c>
      <x:c r="E25" s="16" t="str">
        <x:v>ШТ</x:v>
      </x:c>
      <x:c r="F25" s="21" t="n">
        <x:v>8</x:v>
      </x:c>
      <x:c r="G25" s="17" t="n">
        <x:v>149.2792</x:v>
      </x:c>
      <x:c r="H25" s="17" t="n">
        <x:f>G25*F25</x:f>
        <x:v>1194.2336</x:v>
      </x:c>
      <x:c r="I25" s="22" t="str">
        <x:f>HYPERLINK("https://etp-aktiv.ru/catalog/materialy/podshipniki/2000174223-VH11/","Открыть позицию")</x:f>
        <x:v>Открыть позицию</x:v>
      </x:c>
    </x:row>
    <x:row r="26" ht="28" customHeight="1">
      <x:c r="A26" s="16" t="str">
        <x:v>Абаканская ТЭЦ</x:v>
      </x:c>
      <x:c r="B26" s="16" t="str">
        <x:v>2000073100-VH11</x:v>
      </x:c>
      <x:c r="C26" s="16" t="str">
        <x:v>ПОДШИПНИК 32306</x:v>
      </x:c>
      <x:c r="D26" s="16" t="str">
        <x:v>Подшипники</x:v>
      </x:c>
      <x:c r="E26" s="16" t="str">
        <x:v>ШТ</x:v>
      </x:c>
      <x:c r="F26" s="21" t="n">
        <x:v>16</x:v>
      </x:c>
      <x:c r="G26" s="17" t="n">
        <x:v>195.993</x:v>
      </x:c>
      <x:c r="H26" s="17" t="n">
        <x:f>G26*F26</x:f>
        <x:v>3135.888</x:v>
      </x:c>
      <x:c r="I26" s="22" t="str">
        <x:f>HYPERLINK("https://etp-aktiv.ru/catalog/materialy/podshipniki/2000073100-VH11/","Открыть позицию")</x:f>
        <x:v>Открыть позицию</x:v>
      </x:c>
    </x:row>
    <x:row r="27" ht="28" customHeight="1">
      <x:c r="A27" s="16" t="str">
        <x:v>Абаканская ТЭЦ</x:v>
      </x:c>
      <x:c r="B27" s="16" t="str">
        <x:v>2000116790-VH11</x:v>
      </x:c>
      <x:c r="C27" s="16" t="str">
        <x:v>ПОДШИПНИК 32544</x:v>
      </x:c>
      <x:c r="D27" s="16" t="str">
        <x:v>Подшипники</x:v>
      </x:c>
      <x:c r="E27" s="16" t="str">
        <x:v>ШТ</x:v>
      </x:c>
      <x:c r="F27" s="21" t="n">
        <x:v>1</x:v>
      </x:c>
      <x:c r="G27" s="17" t="n">
        <x:v>33963.4946</x:v>
      </x:c>
      <x:c r="H27" s="17" t="n">
        <x:f>G27*F27</x:f>
        <x:v>33963.4946</x:v>
      </x:c>
      <x:c r="I27" s="22" t="str">
        <x:f>HYPERLINK("https://etp-aktiv.ru/catalog/materialy/podshipniki/2000116790-VH11/","Открыть позицию")</x:f>
        <x:v>Открыть позицию</x:v>
      </x:c>
    </x:row>
    <x:row r="28" ht="28" customHeight="1">
      <x:c r="A28" s="16" t="str">
        <x:v>Абаканская ТЭЦ</x:v>
      </x:c>
      <x:c r="B28" s="16" t="str">
        <x:v>2000116910-VH11</x:v>
      </x:c>
      <x:c r="C28" s="16" t="str">
        <x:v>ПОДШИПНИК 3524</x:v>
      </x:c>
      <x:c r="D28" s="16" t="str">
        <x:v>Подшипники</x:v>
      </x:c>
      <x:c r="E28" s="16" t="str">
        <x:v>ШТ</x:v>
      </x:c>
      <x:c r="F28" s="21" t="n">
        <x:v>6</x:v>
      </x:c>
      <x:c r="G28" s="17" t="n">
        <x:v>1850.2153999999998</x:v>
      </x:c>
      <x:c r="H28" s="17" t="n">
        <x:f>G28*F28</x:f>
        <x:v>11101.292399999998</x:v>
      </x:c>
      <x:c r="I28" s="22" t="str">
        <x:f>HYPERLINK("https://etp-aktiv.ru/catalog/materialy/podshipniki/2000116910-VH11/","Открыть позицию")</x:f>
        <x:v>Открыть позицию</x:v>
      </x:c>
    </x:row>
    <x:row r="29" ht="28" customHeight="1">
      <x:c r="A29" s="16" t="str">
        <x:v>Абаканская ТЭЦ</x:v>
      </x:c>
      <x:c r="B29" s="16" t="str">
        <x:v>2000011761-VH11</x:v>
      </x:c>
      <x:c r="C29" s="16" t="str">
        <x:v>ПОДШИПНИК 3534</x:v>
      </x:c>
      <x:c r="D29" s="16" t="str">
        <x:v>Подшипники</x:v>
      </x:c>
      <x:c r="E29" s="16" t="str">
        <x:v>ШТ</x:v>
      </x:c>
      <x:c r="F29" s="21" t="n">
        <x:v>1</x:v>
      </x:c>
      <x:c r="G29" s="17" t="n">
        <x:v>5669.3278</x:v>
      </x:c>
      <x:c r="H29" s="17" t="n">
        <x:f>G29*F29</x:f>
        <x:v>5669.3278</x:v>
      </x:c>
      <x:c r="I29" s="22" t="str">
        <x:f>HYPERLINK("https://etp-aktiv.ru/catalog/materialy/podshipniki/2000011761-VH11/","Открыть позицию")</x:f>
        <x:v>Открыть позицию</x:v>
      </x:c>
    </x:row>
    <x:row r="30" ht="28" customHeight="1">
      <x:c r="A30" s="16" t="str">
        <x:v>Абаканская ТЭЦ</x:v>
      </x:c>
      <x:c r="B30" s="16" t="str">
        <x:v>2000116542-VH11</x:v>
      </x:c>
      <x:c r="C30" s="16" t="str">
        <x:v>ПОДШИПНИК 409</x:v>
      </x:c>
      <x:c r="D30" s="16" t="str">
        <x:v>Подшипники</x:v>
      </x:c>
      <x:c r="E30" s="16" t="str">
        <x:v>ШТ</x:v>
      </x:c>
      <x:c r="F30" s="21" t="n">
        <x:v>11</x:v>
      </x:c>
      <x:c r="G30" s="17" t="n">
        <x:v>253.85760000000002</x:v>
      </x:c>
      <x:c r="H30" s="17" t="n">
        <x:f>G30*F30</x:f>
        <x:v>2792.4336000000003</x:v>
      </x:c>
      <x:c r="I30" s="22" t="str">
        <x:f>HYPERLINK("https://etp-aktiv.ru/catalog/materialy/podshipniki/2000116542-VH11/","Открыть позицию")</x:f>
        <x:v>Открыть позицию</x:v>
      </x:c>
    </x:row>
    <x:row r="31" ht="28" customHeight="1">
      <x:c r="A31" s="16" t="str">
        <x:v>Абаканская ТЭЦ</x:v>
      </x:c>
      <x:c r="B31" s="16" t="str">
        <x:v>2000127379-VH11</x:v>
      </x:c>
      <x:c r="C31" s="16" t="str">
        <x:v>ПОДШИПНИК 417</x:v>
      </x:c>
      <x:c r="D31" s="16" t="str">
        <x:v>Подшипники</x:v>
      </x:c>
      <x:c r="E31" s="16" t="str">
        <x:v>ШТ</x:v>
      </x:c>
      <x:c r="F31" s="21" t="n">
        <x:v>2</x:v>
      </x:c>
      <x:c r="G31" s="17" t="n">
        <x:v>4883.0988</x:v>
      </x:c>
      <x:c r="H31" s="17" t="n">
        <x:f>G31*F31</x:f>
        <x:v>9766.1976</x:v>
      </x:c>
      <x:c r="I31" s="22" t="str">
        <x:f>HYPERLINK("https://etp-aktiv.ru/catalog/materialy/podshipniki/2000127379-VH11/","Открыть позицию")</x:f>
        <x:v>Открыть позицию</x:v>
      </x:c>
    </x:row>
    <x:row r="32" ht="28" customHeight="1">
      <x:c r="A32" s="16" t="str">
        <x:v>Абаканская ТЭЦ</x:v>
      </x:c>
      <x:c r="B32" s="16" t="str">
        <x:v>2000165648-VH11</x:v>
      </x:c>
      <x:c r="C32" s="16" t="str">
        <x:v>ПОДШИПНИК 46416Л</x:v>
      </x:c>
      <x:c r="D32" s="16" t="str">
        <x:v>Подшипники</x:v>
      </x:c>
      <x:c r="E32" s="16" t="str">
        <x:v>ШТ</x:v>
      </x:c>
      <x:c r="F32" s="21" t="n">
        <x:v>4</x:v>
      </x:c>
      <x:c r="G32" s="17" t="n">
        <x:v>2201.49</x:v>
      </x:c>
      <x:c r="H32" s="17" t="n">
        <x:f>G32*F32</x:f>
        <x:v>8805.96</x:v>
      </x:c>
      <x:c r="I32" s="22" t="str">
        <x:f>HYPERLINK("https://etp-aktiv.ru/catalog/materialy/podshipniki/2000165648-VH11/","Открыть позицию")</x:f>
        <x:v>Открыть позицию</x:v>
      </x:c>
    </x:row>
    <x:row r="33" ht="28" customHeight="1">
      <x:c r="A33" s="16" t="str">
        <x:v>Абаканская ТЭЦ</x:v>
      </x:c>
      <x:c r="B33" s="16" t="str">
        <x:v>2000116627-VH11</x:v>
      </x:c>
      <x:c r="C33" s="16" t="str">
        <x:v>ПОДШИПНИК 53520</x:v>
      </x:c>
      <x:c r="D33" s="16" t="str">
        <x:v>Подшипники</x:v>
      </x:c>
      <x:c r="E33" s="16" t="str">
        <x:v>ШТ</x:v>
      </x:c>
      <x:c r="F33" s="21" t="n">
        <x:v>2</x:v>
      </x:c>
      <x:c r="G33" s="17" t="n">
        <x:v>1437.1234</x:v>
      </x:c>
      <x:c r="H33" s="17" t="n">
        <x:f>G33*F33</x:f>
        <x:v>2874.2468</x:v>
      </x:c>
      <x:c r="I33" s="22" t="str">
        <x:f>HYPERLINK("https://etp-aktiv.ru/catalog/materialy/podshipniki/2000116627-VH11/","Открыть позицию")</x:f>
        <x:v>Открыть позицию</x:v>
      </x:c>
    </x:row>
    <x:row r="34" ht="28" customHeight="1">
      <x:c r="A34" s="16" t="str">
        <x:v>Абаканская ТЭЦ</x:v>
      </x:c>
      <x:c r="B34" s="16" t="str">
        <x:v>2000138694-VH11</x:v>
      </x:c>
      <x:c r="C34" s="16" t="str">
        <x:v>ПОДШИПНИК 54708</x:v>
      </x:c>
      <x:c r="D34" s="16" t="str">
        <x:v>Подшипники</x:v>
      </x:c>
      <x:c r="E34" s="16" t="str">
        <x:v>ШТ</x:v>
      </x:c>
      <x:c r="F34" s="21" t="n">
        <x:v>1</x:v>
      </x:c>
      <x:c r="G34" s="17" t="n">
        <x:v>508.6546</x:v>
      </x:c>
      <x:c r="H34" s="17" t="n">
        <x:f>G34*F34</x:f>
        <x:v>508.6546</x:v>
      </x:c>
      <x:c r="I34" s="22" t="str">
        <x:f>HYPERLINK("https://etp-aktiv.ru/catalog/materialy/podshipniki/2000138694-VH11/","Открыть позицию")</x:f>
        <x:v>Открыть позицию</x:v>
      </x:c>
    </x:row>
    <x:row r="35" ht="28" customHeight="1">
      <x:c r="A35" s="16" t="str">
        <x:v>Абаканская ТЭЦ</x:v>
      </x:c>
      <x:c r="B35" s="16" t="str">
        <x:v>2000116416-VH11</x:v>
      </x:c>
      <x:c r="C35" s="16" t="str">
        <x:v>ПОДШИПНИК 60208</x:v>
      </x:c>
      <x:c r="D35" s="16" t="str">
        <x:v>Подшипники</x:v>
      </x:c>
      <x:c r="E35" s="16" t="str">
        <x:v>ШТ</x:v>
      </x:c>
      <x:c r="F35" s="21" t="n">
        <x:v>2</x:v>
      </x:c>
      <x:c r="G35" s="17" t="n">
        <x:v>164.79760000000002</x:v>
      </x:c>
      <x:c r="H35" s="17" t="n">
        <x:f>G35*F35</x:f>
        <x:v>329.59520000000003</x:v>
      </x:c>
      <x:c r="I35" s="22" t="str">
        <x:f>HYPERLINK("https://etp-aktiv.ru/catalog/materialy/podshipniki/2000116416-VH11/","Открыть позицию")</x:f>
        <x:v>Открыть позицию</x:v>
      </x:c>
    </x:row>
    <x:row r="36" ht="28" customHeight="1">
      <x:c r="A36" s="16" t="str">
        <x:v>Абаканская ТЭЦ</x:v>
      </x:c>
      <x:c r="B36" s="16" t="str">
        <x:v>2000902522-VH11</x:v>
      </x:c>
      <x:c r="C36" s="16" t="str">
        <x:v>ПОДШИПНИК 61906 FAG</x:v>
      </x:c>
      <x:c r="D36" s="16" t="str">
        <x:v>Подшипники</x:v>
      </x:c>
      <x:c r="E36" s="16" t="str">
        <x:v>ШТ</x:v>
      </x:c>
      <x:c r="F36" s="21" t="n">
        <x:v>4</x:v>
      </x:c>
      <x:c r="G36" s="17" t="n">
        <x:v>686.25</x:v>
      </x:c>
      <x:c r="H36" s="17" t="n">
        <x:f>G36*F36</x:f>
        <x:v>2745</x:v>
      </x:c>
      <x:c r="I36" s="22" t="str">
        <x:f>HYPERLINK("https://etp-aktiv.ru/catalog/materialy/podshipniki/2000902522-VH11/","Открыть позицию")</x:f>
        <x:v>Открыть позицию</x:v>
      </x:c>
    </x:row>
    <x:row r="37" ht="28" customHeight="1">
      <x:c r="A37" s="16" t="str">
        <x:v>Абаканская ТЭЦ</x:v>
      </x:c>
      <x:c r="B37" s="16" t="str">
        <x:v>2000787009-VH11</x:v>
      </x:c>
      <x:c r="C37" s="16" t="str">
        <x:v>ПОДШИПНИК 6203-Z</x:v>
      </x:c>
      <x:c r="D37" s="16" t="str">
        <x:v>Подшипники</x:v>
      </x:c>
      <x:c r="E37" s="16" t="str">
        <x:v>ШТ</x:v>
      </x:c>
      <x:c r="F37" s="21" t="n">
        <x:v>5</x:v>
      </x:c>
      <x:c r="G37" s="17" t="n">
        <x:v>136.03</x:v>
      </x:c>
      <x:c r="H37" s="17" t="n">
        <x:f>G37*F37</x:f>
        <x:v>680.15</x:v>
      </x:c>
      <x:c r="I37" s="22" t="str">
        <x:f>HYPERLINK("https://etp-aktiv.ru/catalog/materialy/podshipniki/2000787009-VH11/","Открыть позицию")</x:f>
        <x:v>Открыть позицию</x:v>
      </x:c>
    </x:row>
    <x:row r="38" ht="28" customHeight="1">
      <x:c r="A38" s="16" t="str">
        <x:v>Абаканская ТЭЦ</x:v>
      </x:c>
      <x:c r="B38" s="16" t="str">
        <x:v>2000034571-VH11</x:v>
      </x:c>
      <x:c r="C38" s="16" t="str">
        <x:v>ПОДШИПНИК 6212</x:v>
      </x:c>
      <x:c r="D38" s="16" t="str">
        <x:v>Подшипники</x:v>
      </x:c>
      <x:c r="E38" s="16" t="str">
        <x:v>ШТ</x:v>
      </x:c>
      <x:c r="F38" s="21" t="n">
        <x:v>1</x:v>
      </x:c>
      <x:c r="G38" s="17" t="n">
        <x:v>132.8824</x:v>
      </x:c>
      <x:c r="H38" s="17" t="n">
        <x:f>G38*F38</x:f>
        <x:v>132.8824</x:v>
      </x:c>
      <x:c r="I38" s="22" t="str">
        <x:f>HYPERLINK("https://etp-aktiv.ru/catalog/materialy/podshipniki/2000034571-VH11/","Открыть позицию")</x:f>
        <x:v>Открыть позицию</x:v>
      </x:c>
    </x:row>
    <x:row r="39" ht="28" customHeight="1">
      <x:c r="A39" s="16" t="str">
        <x:v>Абаканская ТЭЦ</x:v>
      </x:c>
      <x:c r="B39" s="16" t="str">
        <x:v>2000143844-VH11</x:v>
      </x:c>
      <x:c r="C39" s="16" t="str">
        <x:v>ПОДШИПНИК 6306</x:v>
      </x:c>
      <x:c r="D39" s="16" t="str">
        <x:v>Подшипники</x:v>
      </x:c>
      <x:c r="E39" s="16" t="str">
        <x:v>ШТ</x:v>
      </x:c>
      <x:c r="F39" s="21" t="n">
        <x:v>7</x:v>
      </x:c>
      <x:c r="G39" s="17" t="n">
        <x:v>49.763799999999996</x:v>
      </x:c>
      <x:c r="H39" s="17" t="n">
        <x:f>G39*F39</x:f>
        <x:v>348.34659999999997</x:v>
      </x:c>
      <x:c r="I39" s="22" t="str">
        <x:f>HYPERLINK("https://etp-aktiv.ru/catalog/materialy/podshipniki/2000143844-VH11/","Открыть позицию")</x:f>
        <x:v>Открыть позицию</x:v>
      </x:c>
    </x:row>
    <x:row r="40" ht="28" customHeight="1">
      <x:c r="A40" s="16" t="str">
        <x:v>Абаканская ТЭЦ</x:v>
      </x:c>
      <x:c r="B40" s="16" t="str">
        <x:v>2000589696-VH11</x:v>
      </x:c>
      <x:c r="C40" s="16" t="str">
        <x:v>ПОДШИПНИК 6310-Z</x:v>
      </x:c>
      <x:c r="D40" s="16" t="str">
        <x:v>Подшипники</x:v>
      </x:c>
      <x:c r="E40" s="16" t="str">
        <x:v>ШТ</x:v>
      </x:c>
      <x:c r="F40" s="21" t="n">
        <x:v>11</x:v>
      </x:c>
      <x:c r="G40" s="17" t="n">
        <x:v>996.7034</x:v>
      </x:c>
      <x:c r="H40" s="17" t="n">
        <x:f>G40*F40</x:f>
        <x:v>10963.7374</x:v>
      </x:c>
      <x:c r="I40" s="22" t="str">
        <x:f>HYPERLINK("https://etp-aktiv.ru/catalog/materialy/podshipniki/2000589696-VH11/","Открыть позицию")</x:f>
        <x:v>Открыть позицию</x:v>
      </x:c>
    </x:row>
    <x:row r="41" ht="28" customHeight="1">
      <x:c r="A41" s="16" t="str">
        <x:v>Абаканская ТЭЦ</x:v>
      </x:c>
      <x:c r="B41" s="16" t="str">
        <x:v>2000034586-VH11</x:v>
      </x:c>
      <x:c r="C41" s="16" t="str">
        <x:v>ПОДШИПНИК 6311</x:v>
      </x:c>
      <x:c r="D41" s="16" t="str">
        <x:v>Подшипники</x:v>
      </x:c>
      <x:c r="E41" s="16" t="str">
        <x:v>ШТ</x:v>
      </x:c>
      <x:c r="F41" s="21" t="n">
        <x:v>6</x:v>
      </x:c>
      <x:c r="G41" s="17" t="n">
        <x:v>248.33100000000002</x:v>
      </x:c>
      <x:c r="H41" s="17" t="n">
        <x:f>G41*F41</x:f>
        <x:v>1489.986</x:v>
      </x:c>
      <x:c r="I41" s="22" t="str">
        <x:f>HYPERLINK("https://etp-aktiv.ru/catalog/materialy/podshipniki/2000034586-VH11/","Открыть позицию")</x:f>
        <x:v>Открыть позицию</x:v>
      </x:c>
    </x:row>
    <x:row r="42" ht="28" customHeight="1">
      <x:c r="A42" s="16" t="str">
        <x:v>Абаканская ТЭЦ</x:v>
      </x:c>
      <x:c r="B42" s="16" t="str">
        <x:v>2000115347-VH11</x:v>
      </x:c>
      <x:c r="C42" s="16" t="str">
        <x:v>ПОДШИПНИК 7218</x:v>
      </x:c>
      <x:c r="D42" s="16" t="str">
        <x:v>Подшипники</x:v>
      </x:c>
      <x:c r="E42" s="16" t="str">
        <x:v>ШТ</x:v>
      </x:c>
      <x:c r="F42" s="21" t="n">
        <x:v>2</x:v>
      </x:c>
      <x:c r="G42" s="17" t="n">
        <x:v>475.98299999999995</x:v>
      </x:c>
      <x:c r="H42" s="17" t="n">
        <x:f>G42*F42</x:f>
        <x:v>951.9659999999999</x:v>
      </x:c>
      <x:c r="I42" s="22" t="str">
        <x:f>HYPERLINK("https://etp-aktiv.ru/catalog/materialy/podshipniki/2000115347-VH11/","Открыть позицию")</x:f>
        <x:v>Открыть позицию</x:v>
      </x:c>
    </x:row>
    <x:row r="43" ht="28" customHeight="1">
      <x:c r="A43" s="16" t="str">
        <x:v>Абаканская ТЭЦ</x:v>
      </x:c>
      <x:c r="B43" s="16" t="str">
        <x:v>2000009428-VH11</x:v>
      </x:c>
      <x:c r="C43" s="16" t="str">
        <x:v>ПОДШИПНИК 7230</x:v>
      </x:c>
      <x:c r="D43" s="16" t="str">
        <x:v>Подшипники</x:v>
      </x:c>
      <x:c r="E43" s="16" t="str">
        <x:v>ШТ</x:v>
      </x:c>
      <x:c r="F43" s="21" t="n">
        <x:v>1</x:v>
      </x:c>
      <x:c r="G43" s="17" t="n">
        <x:v>723.4966</x:v>
      </x:c>
      <x:c r="H43" s="17" t="n">
        <x:f>G43*F43</x:f>
        <x:v>723.4966</x:v>
      </x:c>
      <x:c r="I43" s="22" t="str">
        <x:f>HYPERLINK("https://etp-aktiv.ru/catalog/materialy/podshipniki/2000009428-VH11/","Открыть позицию")</x:f>
        <x:v>Открыть позицию</x:v>
      </x:c>
    </x:row>
    <x:row r="44" ht="28" customHeight="1">
      <x:c r="A44" s="16" t="str">
        <x:v>Абаканская ТЭЦ</x:v>
      </x:c>
      <x:c r="B44" s="16" t="str">
        <x:v>2000116454-VH11</x:v>
      </x:c>
      <x:c r="C44" s="16" t="str">
        <x:v>ПОДШИПНИК 7311</x:v>
      </x:c>
      <x:c r="D44" s="16" t="str">
        <x:v>Подшипники</x:v>
      </x:c>
      <x:c r="E44" s="16" t="str">
        <x:v>ШТ</x:v>
      </x:c>
      <x:c r="F44" s="21" t="n">
        <x:v>8</x:v>
      </x:c>
      <x:c r="G44" s="17" t="n">
        <x:v>264.008</x:v>
      </x:c>
      <x:c r="H44" s="17" t="n">
        <x:f>G44*F44</x:f>
        <x:v>2112.064</x:v>
      </x:c>
      <x:c r="I44" s="22" t="str">
        <x:f>HYPERLINK("https://etp-aktiv.ru/catalog/materialy/podshipniki/2000116454-VH11/","Открыть позицию")</x:f>
        <x:v>Открыть позицию</x:v>
      </x:c>
    </x:row>
    <x:row r="45" ht="28" customHeight="1">
      <x:c r="A45" s="16" t="str">
        <x:v>Абаканская ТЭЦ</x:v>
      </x:c>
      <x:c r="B45" s="16" t="str">
        <x:v>2000116457-VH11</x:v>
      </x:c>
      <x:c r="C45" s="16" t="str">
        <x:v>ПОДШИПНИК 7312</x:v>
      </x:c>
      <x:c r="D45" s="16" t="str">
        <x:v>Подшипники</x:v>
      </x:c>
      <x:c r="E45" s="16" t="str">
        <x:v>ШТ</x:v>
      </x:c>
      <x:c r="F45" s="21" t="n">
        <x:v>1</x:v>
      </x:c>
      <x:c r="G45" s="17" t="n">
        <x:v>120.3286</x:v>
      </x:c>
      <x:c r="H45" s="17" t="n">
        <x:f>G45*F45</x:f>
        <x:v>120.3286</x:v>
      </x:c>
      <x:c r="I45" s="22" t="str">
        <x:f>HYPERLINK("https://etp-aktiv.ru/catalog/materialy/podshipniki/2000116457-VH11/","Открыть позицию")</x:f>
        <x:v>Открыть позицию</x:v>
      </x:c>
    </x:row>
    <x:row r="46" ht="28" customHeight="1">
      <x:c r="A46" s="16" t="str">
        <x:v>Абаканская ТЭЦ</x:v>
      </x:c>
      <x:c r="B46" s="16" t="str">
        <x:v>2000115336-VH11</x:v>
      </x:c>
      <x:c r="C46" s="16" t="str">
        <x:v>ПОДШИПНИК 7515</x:v>
      </x:c>
      <x:c r="D46" s="16" t="str">
        <x:v>Подшипники</x:v>
      </x:c>
      <x:c r="E46" s="16" t="str">
        <x:v>ШТ</x:v>
      </x:c>
      <x:c r="F46" s="21" t="n">
        <x:v>2</x:v>
      </x:c>
      <x:c r="G46" s="17" t="n">
        <x:v>343.86920000000003</x:v>
      </x:c>
      <x:c r="H46" s="17" t="n">
        <x:f>G46*F46</x:f>
        <x:v>687.7384000000001</x:v>
      </x:c>
      <x:c r="I46" s="22" t="str">
        <x:f>HYPERLINK("https://etp-aktiv.ru/catalog/materialy/podshipniki/2000115336-VH11/","Открыть позицию")</x:f>
        <x:v>Открыть позицию</x:v>
      </x:c>
    </x:row>
    <x:row r="47" ht="28" customHeight="1">
      <x:c r="A47" s="16" t="str">
        <x:v>Абаканская ТЭЦ</x:v>
      </x:c>
      <x:c r="B47" s="16" t="str">
        <x:v>2000138697-VH11</x:v>
      </x:c>
      <x:c r="C47" s="16" t="str">
        <x:v>ПОДШИПНИК 80207</x:v>
      </x:c>
      <x:c r="D47" s="16" t="str">
        <x:v>Подшипники</x:v>
      </x:c>
      <x:c r="E47" s="16" t="str">
        <x:v>ШТ</x:v>
      </x:c>
      <x:c r="F47" s="21" t="n">
        <x:v>2</x:v>
      </x:c>
      <x:c r="G47" s="17" t="n">
        <x:v>78.92179999999999</x:v>
      </x:c>
      <x:c r="H47" s="17" t="n">
        <x:f>G47*F47</x:f>
        <x:v>157.84359999999998</x:v>
      </x:c>
      <x:c r="I47" s="22" t="str">
        <x:f>HYPERLINK("https://etp-aktiv.ru/catalog/materialy/podshipniki/2000138697-VH11/","Открыть позицию")</x:f>
        <x:v>Открыть позицию</x:v>
      </x:c>
    </x:row>
    <x:row r="48" ht="28" customHeight="1">
      <x:c r="A48" s="16" t="str">
        <x:v>Абаканская ТЭЦ</x:v>
      </x:c>
      <x:c r="B48" s="16" t="str">
        <x:v>2000556523-VH11</x:v>
      </x:c>
      <x:c r="C48" s="16" t="str">
        <x:v>ПОДШИПНИК 8120</x:v>
      </x:c>
      <x:c r="D48" s="16" t="str">
        <x:v>Подшипники</x:v>
      </x:c>
      <x:c r="E48" s="16" t="str">
        <x:v>ШТ</x:v>
      </x:c>
      <x:c r="F48" s="21" t="n">
        <x:v>2</x:v>
      </x:c>
      <x:c r="G48" s="17" t="n">
        <x:v>216.2206</x:v>
      </x:c>
      <x:c r="H48" s="17" t="n">
        <x:f>G48*F48</x:f>
        <x:v>432.4412</x:v>
      </x:c>
      <x:c r="I48" s="22" t="str">
        <x:f>HYPERLINK("https://etp-aktiv.ru/catalog/materialy/podshipniki/2000556523-VH11/","Открыть позицию")</x:f>
        <x:v>Открыть позицию</x:v>
      </x:c>
    </x:row>
    <x:row r="49" ht="28" customHeight="1">
      <x:c r="A49" s="16" t="str">
        <x:v>Абаканская ТЭЦ</x:v>
      </x:c>
      <x:c r="B49" s="16" t="str">
        <x:v>2000449758-VH11</x:v>
      </x:c>
      <x:c r="C49" s="16" t="str">
        <x:v>ПОДШИПНИК 8216</x:v>
      </x:c>
      <x:c r="D49" s="16" t="str">
        <x:v>Подшипники</x:v>
      </x:c>
      <x:c r="E49" s="16" t="str">
        <x:v>ШТ</x:v>
      </x:c>
      <x:c r="F49" s="21" t="n">
        <x:v>5</x:v>
      </x:c>
      <x:c r="G49" s="17" t="n">
        <x:v>317.09020000000004</x:v>
      </x:c>
      <x:c r="H49" s="17" t="n">
        <x:f>G49*F49</x:f>
        <x:v>1585.4510000000002</x:v>
      </x:c>
      <x:c r="I49" s="22" t="str">
        <x:f>HYPERLINK("https://etp-aktiv.ru/catalog/materialy/podshipniki/2000449758-VH11/","Открыть позицию")</x:f>
        <x:v>Открыть позицию</x:v>
      </x:c>
    </x:row>
    <x:row r="50" ht="28" customHeight="1">
      <x:c r="A50" s="16" t="str">
        <x:v>Абаканская ТЭЦ</x:v>
      </x:c>
      <x:c r="B50" s="16" t="str">
        <x:v>2000340479-VH11</x:v>
      </x:c>
      <x:c r="C50" s="16" t="str">
        <x:v>ПОДШИПНИК 8220</x:v>
      </x:c>
      <x:c r="D50" s="16" t="str">
        <x:v>Подшипники</x:v>
      </x:c>
      <x:c r="E50" s="16" t="str">
        <x:v>ШТ</x:v>
      </x:c>
      <x:c r="F50" s="21" t="n">
        <x:v>2</x:v>
      </x:c>
      <x:c r="G50" s="17" t="n">
        <x:v>734.3912</x:v>
      </x:c>
      <x:c r="H50" s="17" t="n">
        <x:f>G50*F50</x:f>
        <x:v>1468.7824</x:v>
      </x:c>
      <x:c r="I50" s="22" t="str">
        <x:f>HYPERLINK("https://etp-aktiv.ru/catalog/materialy/podshipniki/2000340479-VH11/","Открыть позицию")</x:f>
        <x:v>Открыть позицию</x:v>
      </x:c>
    </x:row>
    <x:row r="51" ht="28" customHeight="1">
      <x:c r="A51" s="16" t="str">
        <x:v>Абаканская ТЭЦ</x:v>
      </x:c>
      <x:c r="B51" s="16" t="str">
        <x:v>2000570187-VH11</x:v>
      </x:c>
      <x:c r="C51" s="16" t="str">
        <x:v>ПОДШИПНИК NU313ECJ</x:v>
      </x:c>
      <x:c r="D51" s="16" t="str">
        <x:v>Подшипники</x:v>
      </x:c>
      <x:c r="E51" s="16" t="str">
        <x:v>ШТ</x:v>
      </x:c>
      <x:c r="F51" s="21" t="n">
        <x:v>1</x:v>
      </x:c>
      <x:c r="G51" s="17" t="n">
        <x:v>2556.6076</x:v>
      </x:c>
      <x:c r="H51" s="17" t="n">
        <x:f>G51*F51</x:f>
        <x:v>2556.6076</x:v>
      </x:c>
      <x:c r="I51" s="22" t="str">
        <x:f>HYPERLINK("https://etp-aktiv.ru/catalog/materialy/podshipniki/2000570187-VH11/","Открыть позицию")</x:f>
        <x:v>Открыть позицию</x:v>
      </x:c>
    </x:row>
    <x:row r="52" ht="28" customHeight="1">
      <x:c r="A52" s="16" t="str">
        <x:v>Абаканская ТЭЦ</x:v>
      </x:c>
      <x:c r="B52" s="16" t="str">
        <x:v>2000841149-VH11</x:v>
      </x:c>
      <x:c r="C52" s="16" t="str">
        <x:v>ПОДШИПНИК ШАРИКОВЫЙ 61900-2Z SKF</x:v>
      </x:c>
      <x:c r="D52" s="16" t="str">
        <x:v>Подшипники</x:v>
      </x:c>
      <x:c r="E52" s="16" t="str">
        <x:v>ШТ</x:v>
      </x:c>
      <x:c r="F52" s="21" t="n">
        <x:v>4</x:v>
      </x:c>
      <x:c r="G52" s="17" t="n">
        <x:v>1029.375</x:v>
      </x:c>
      <x:c r="H52" s="17" t="n">
        <x:f>G52*F52</x:f>
        <x:v>4117.5</x:v>
      </x:c>
      <x:c r="I52" s="22" t="str">
        <x:f>HYPERLINK("https://etp-aktiv.ru/catalog/materialy/podshipniki/2000841149-VH11/","Открыть позицию")</x:f>
        <x:v>Открыть позицию</x:v>
      </x:c>
    </x:row>
    <x:row r="53" ht="28" customHeight="1">
      <x:c r="A53" s="16" t="str">
        <x:v>Абаканская ТЭЦ</x:v>
      </x:c>
      <x:c r="B53" s="16" t="str">
        <x:v>2000009972-VH11</x:v>
      </x:c>
      <x:c r="C53" s="16" t="str">
        <x:v>РОЛИК 159*1400 металл</x:v>
      </x:c>
      <x:c r="D53" s="16" t="str">
        <x:v>Ролики конвейерные</x:v>
      </x:c>
      <x:c r="E53" s="16" t="str">
        <x:v>ШТ</x:v>
      </x:c>
      <x:c r="F53" s="21" t="n">
        <x:v>196</x:v>
      </x:c>
      <x:c r="G53" s="17" t="n">
        <x:v>1925.6236000000001</x:v>
      </x:c>
      <x:c r="H53" s="17" t="n">
        <x:f>G53*F53</x:f>
        <x:v>377422.2256</x:v>
      </x:c>
      <x:c r="I53" s="22" t="str">
        <x:f>HYPERLINK("https://etp-aktiv.ru/catalog/materialy/zapasnye-chasti-k-gorno-shahtnomu-oborudovaniyu/2000009972-VH11/","Открыть позицию")</x:f>
        <x:v>Открыть позицию</x:v>
      </x:c>
    </x:row>
    <x:row r="54" ht="28" customHeight="1">
      <x:c r="A54" s="16" t="str">
        <x:v>Абаканская ТЭЦ</x:v>
      </x:c>
      <x:c r="B54" s="16" t="str">
        <x:v>2000695477-VH11</x:v>
      </x:c>
      <x:c r="C54" s="16" t="str">
        <x:v>ЩЕТКА Д/УШМ 150ММ М14 MATRIX 74645</x:v>
      </x:c>
      <x:c r="D54" s="16" t="str">
        <x:v>Инструмент и спецосн</x:v>
      </x:c>
      <x:c r="E54" s="16" t="str">
        <x:v>ШТ</x:v>
      </x:c>
      <x:c r="F54" s="21" t="n">
        <x:v>19</x:v>
      </x:c>
      <x:c r="G54" s="17" t="n">
        <x:v>637.6329999999999</x:v>
      </x:c>
      <x:c r="H54" s="17" t="n">
        <x:f>G54*F54</x:f>
        <x:v>12115.026999999998</x:v>
      </x:c>
      <x:c r="I54" s="22" t="str">
        <x:f>HYPERLINK("https://etp-aktiv.ru/catalog/materialy/instrument-i-specosnastka/2000695477-VH11/","Открыть позицию")</x:f>
        <x:v>Открыть позицию</x:v>
      </x:c>
    </x:row>
    <x:row r="55" ht="28" customHeight="1">
      <x:c r="A55" s="16" t="str">
        <x:v>Южно-Сибирская теплосетевая компания</x:v>
      </x:c>
      <x:c r="B55" s="16" t="str">
        <x:v>2000539529-VH21</x:v>
      </x:c>
      <x:c r="C55" s="16" t="str">
        <x:v>КЛАПАН 15Б1П DN40 PN16 Б/ПР МАХОВ МУФТ А</x:v>
      </x:c>
      <x:c r="D55" s="16" t="str">
        <x:v>Армат из медн сплав</x:v>
      </x:c>
      <x:c r="E55" s="16" t="str">
        <x:v>ШТ</x:v>
      </x:c>
      <x:c r="F55" s="21" t="n">
        <x:v>16</x:v>
      </x:c>
      <x:c r="G55" s="17" t="n">
        <x:v>788.1322</x:v>
      </x:c>
      <x:c r="H55" s="17" t="n">
        <x:f>G55*F55</x:f>
        <x:v>12610.1152</x:v>
      </x:c>
      <x:c r="I55" s="22" t="str">
        <x:f>HYPERLINK("https://etp-aktiv.ru/catalog/materialy/truboprovodnaya-armatura-i-komplektuyushchie/2000539529-VH21/","Открыть позицию")</x:f>
        <x:v>Открыть позицию</x:v>
      </x:c>
    </x:row>
    <x:row r="56" ht="28" customHeight="1">
      <x:c r="A56" s="16" t="str">
        <x:v>Южно-Сибирская теплосетевая компания</x:v>
      </x:c>
      <x:c r="B56" s="16" t="str">
        <x:v>2000539557-VH21</x:v>
      </x:c>
      <x:c r="C56" s="16" t="str">
        <x:v>КЛАПАН 15КЧ18П DN25 PN16 Р/П МУФТ А</x:v>
      </x:c>
      <x:c r="D56" s="16" t="str">
        <x:v>ЧугунАрмат (кр.затв)</x:v>
      </x:c>
      <x:c r="E56" s="16" t="str">
        <x:v>ШТ</x:v>
      </x:c>
      <x:c r="F56" s="21" t="n">
        <x:v>1</x:v>
      </x:c>
      <x:c r="G56" s="17" t="n">
        <x:v>196.39559999999997</x:v>
      </x:c>
      <x:c r="H56" s="17" t="n">
        <x:f>G56*F56</x:f>
        <x:v>196.39559999999997</x:v>
      </x:c>
      <x:c r="I56" s="22" t="str">
        <x:f>HYPERLINK("https://etp-aktiv.ru/catalog/materialy/truboprovodnaya-armatura-i-komplektuyushchie/2000539557-VH21/","Открыть позицию")</x:f>
        <x:v>Открыть позицию</x:v>
      </x:c>
    </x:row>
    <x:row r="57" ht="28" customHeight="1">
      <x:c r="A57" s="16" t="str">
        <x:v>Южно-Сибирская теплосетевая компания</x:v>
      </x:c>
      <x:c r="B57" s="16" t="str">
        <x:v>2000539562-VH21</x:v>
      </x:c>
      <x:c r="C57" s="16" t="str">
        <x:v>КЛАПАН 15КЧ18Р DN15 PN16 МАХ МУФТ A</x:v>
      </x:c>
      <x:c r="D57" s="16" t="str">
        <x:v>ЧугунАрмат (кр.затв)</x:v>
      </x:c>
      <x:c r="E57" s="16" t="str">
        <x:v>ШТ</x:v>
      </x:c>
      <x:c r="F57" s="21" t="n">
        <x:v>27</x:v>
      </x:c>
      <x:c r="G57" s="17" t="n">
        <x:v>161.8696</x:v>
      </x:c>
      <x:c r="H57" s="17" t="n">
        <x:f>G57*F57</x:f>
        <x:v>4370.4792</x:v>
      </x:c>
      <x:c r="I57" s="22" t="str">
        <x:f>HYPERLINK("https://etp-aktiv.ru/catalog/materialy/truboprovodnaya-armatura-i-komplektuyushchie/2000539562-VH21/","Открыть позицию")</x:f>
        <x:v>Открыть позицию</x:v>
      </x:c>
    </x:row>
    <x:row r="58" ht="28" customHeight="1">
      <x:c r="A58" s="16" t="str">
        <x:v>Южно-Сибирская теплосетевая компания</x:v>
      </x:c>
      <x:c r="B58" s="16" t="str">
        <x:v>2000138106-VH21</x:v>
      </x:c>
      <x:c r="C58" s="16" t="str">
        <x:v>КРУГ АБРАЗИВНЫЙ 300*40*127 А-КБВ</x:v>
      </x:c>
      <x:c r="D58" s="16" t="str">
        <x:v>Инструмент и спецосн</x:v>
      </x:c>
      <x:c r="E58" s="16" t="str">
        <x:v>ШТ</x:v>
      </x:c>
      <x:c r="F58" s="21" t="n">
        <x:v>8</x:v>
      </x:c>
      <x:c r="G58" s="17" t="n">
        <x:v>677.2951999999999</x:v>
      </x:c>
      <x:c r="H58" s="17" t="n">
        <x:f>G58*F58</x:f>
        <x:v>5418.361599999999</x:v>
      </x:c>
      <x:c r="I58" s="22" t="str">
        <x:f>HYPERLINK("https://etp-aktiv.ru/catalog/materialy/instrument-i-specosnastka/2000138106-VH21/","Открыть позицию")</x:f>
        <x:v>Открыть позицию</x:v>
      </x:c>
    </x:row>
    <x:row r="59" ht="28" customHeight="1">
      <x:c r="A59" s="16" t="str">
        <x:v>Южно-Сибирская теплосетевая компания</x:v>
      </x:c>
      <x:c r="B59" s="16" t="str">
        <x:v>2000192845-VH21</x:v>
      </x:c>
      <x:c r="C59" s="16" t="str">
        <x:v>КРУГ АБРАЗИВНЫЙ 350*40*127 25А</x:v>
      </x:c>
      <x:c r="D59" s="16" t="str">
        <x:v>Инструмент и спецосн</x:v>
      </x:c>
      <x:c r="E59" s="16" t="str">
        <x:v>ШТ</x:v>
      </x:c>
      <x:c r="F59" s="21" t="n">
        <x:v>2</x:v>
      </x:c>
      <x:c r="G59" s="17" t="n">
        <x:v>943.2796</x:v>
      </x:c>
      <x:c r="H59" s="17" t="n">
        <x:f>G59*F59</x:f>
        <x:v>1886.5592</x:v>
      </x:c>
      <x:c r="I59" s="22" t="str">
        <x:f>HYPERLINK("https://etp-aktiv.ru/catalog/materialy/instrument-i-specosnastka/2000192845-VH21/","Открыть позицию")</x:f>
        <x:v>Открыть позицию</x:v>
      </x:c>
    </x:row>
    <x:row r="60" ht="28" customHeight="1">
      <x:c r="A60" s="16" t="str">
        <x:v>Южно-Сибирская теплосетевая компания</x:v>
      </x:c>
      <x:c r="B60" s="16" t="str">
        <x:v>2000116860-VH21</x:v>
      </x:c>
      <x:c r="C60" s="16" t="str">
        <x:v>ПОДШИПНИК 180211</x:v>
      </x:c>
      <x:c r="D60" s="16" t="str">
        <x:v>Подшипники</x:v>
      </x:c>
      <x:c r="E60" s="16" t="str">
        <x:v>ШТ</x:v>
      </x:c>
      <x:c r="F60" s="21" t="n">
        <x:v>2</x:v>
      </x:c>
      <x:c r="G60" s="17" t="n">
        <x:v>122.23179999999999</x:v>
      </x:c>
      <x:c r="H60" s="17" t="n">
        <x:f>G60*F60</x:f>
        <x:v>244.46359999999999</x:v>
      </x:c>
      <x:c r="I60" s="22" t="str">
        <x:f>HYPERLINK("https://etp-aktiv.ru/catalog/materialy/podshipniki/2000116860-VH21/","Открыть позицию")</x:f>
        <x:v>Открыть позицию</x:v>
      </x:c>
    </x:row>
    <x:row r="61" ht="28" customHeight="1">
      <x:c r="A61" s="16" t="str">
        <x:v>Южно-Сибирская теплосетевая компания</x:v>
      </x:c>
      <x:c r="B61" s="16" t="str">
        <x:v>2000115325-VH21</x:v>
      </x:c>
      <x:c r="C61" s="16" t="str">
        <x:v>ПОДШИПНИК 180308</x:v>
      </x:c>
      <x:c r="D61" s="16" t="str">
        <x:v>Подшипники</x:v>
      </x:c>
      <x:c r="E61" s="16" t="str">
        <x:v>ШТ</x:v>
      </x:c>
      <x:c r="F61" s="21" t="n">
        <x:v>4</x:v>
      </x:c>
      <x:c r="G61" s="17" t="n">
        <x:v>102.57759999999999</x:v>
      </x:c>
      <x:c r="H61" s="17" t="n">
        <x:f>G61*F61</x:f>
        <x:v>410.31039999999996</x:v>
      </x:c>
      <x:c r="I61" s="22" t="str">
        <x:f>HYPERLINK("https://etp-aktiv.ru/catalog/materialy/podshipniki/2000115325-VH21/","Открыть позицию")</x:f>
        <x:v>Открыть позицию</x:v>
      </x:c>
    </x:row>
    <x:row r="62" ht="28" customHeight="1">
      <x:c r="A62" s="16" t="str">
        <x:v>Южно-Сибирская теплосетевая компания</x:v>
      </x:c>
      <x:c r="B62" s="16" t="str">
        <x:v>2000116486-VH21</x:v>
      </x:c>
      <x:c r="C62" s="16" t="str">
        <x:v>ПОДШИПНИК 180311</x:v>
      </x:c>
      <x:c r="D62" s="16" t="str">
        <x:v>Подшипники</x:v>
      </x:c>
      <x:c r="E62" s="16" t="str">
        <x:v>ШТ</x:v>
      </x:c>
      <x:c r="F62" s="21" t="n">
        <x:v>5</x:v>
      </x:c>
      <x:c r="G62" s="17" t="n">
        <x:v>195.5782</x:v>
      </x:c>
      <x:c r="H62" s="17" t="n">
        <x:f>G62*F62</x:f>
        <x:v>977.8910000000001</x:v>
      </x:c>
      <x:c r="I62" s="22" t="str">
        <x:f>HYPERLINK("https://etp-aktiv.ru/catalog/materialy/podshipniki/2000116486-VH21/","Открыть позицию")</x:f>
        <x:v>Открыть позицию</x:v>
      </x:c>
    </x:row>
    <x:row r="63" ht="28" customHeight="1">
      <x:c r="A63" s="16" t="str">
        <x:v>Южно-Сибирская теплосетевая компания</x:v>
      </x:c>
      <x:c r="B63" s="16" t="str">
        <x:v>2000116561-VH21</x:v>
      </x:c>
      <x:c r="C63" s="16" t="str">
        <x:v>ПОДШИПНИК 180314</x:v>
      </x:c>
      <x:c r="D63" s="16" t="str">
        <x:v>Подшипники</x:v>
      </x:c>
      <x:c r="E63" s="16" t="str">
        <x:v>ШТ</x:v>
      </x:c>
      <x:c r="F63" s="21" t="n">
        <x:v>2</x:v>
      </x:c>
      <x:c r="G63" s="17" t="n">
        <x:v>425.47499999999997</x:v>
      </x:c>
      <x:c r="H63" s="17" t="n">
        <x:f>G63*F63</x:f>
        <x:v>850.9499999999999</x:v>
      </x:c>
      <x:c r="I63" s="22" t="str">
        <x:f>HYPERLINK("https://etp-aktiv.ru/catalog/materialy/podshipniki/2000116561-VH21/","Открыть позицию")</x:f>
        <x:v>Открыть позицию</x:v>
      </x:c>
    </x:row>
    <x:row r="64" ht="28" customHeight="1">
      <x:c r="A64" s="16" t="str">
        <x:v>Южно-Сибирская теплосетевая компания</x:v>
      </x:c>
      <x:c r="B64" s="16" t="str">
        <x:v>2000182083-VH21</x:v>
      </x:c>
      <x:c r="C64" s="16" t="str">
        <x:v>ПОДШИПНИК 180316</x:v>
      </x:c>
      <x:c r="D64" s="16" t="str">
        <x:v>Подшипники</x:v>
      </x:c>
      <x:c r="E64" s="16" t="str">
        <x:v>ШТ</x:v>
      </x:c>
      <x:c r="F64" s="21" t="n">
        <x:v>3</x:v>
      </x:c>
      <x:c r="G64" s="17" t="n">
        <x:v>545.5717999999999</x:v>
      </x:c>
      <x:c r="H64" s="17" t="n">
        <x:f>G64*F64</x:f>
        <x:v>1636.7153999999998</x:v>
      </x:c>
      <x:c r="I64" s="22" t="str">
        <x:f>HYPERLINK("https://etp-aktiv.ru/catalog/materialy/podshipniki/2000182083-VH21/","Открыть позицию")</x:f>
        <x:v>Открыть позицию</x:v>
      </x:c>
    </x:row>
    <x:row r="65" ht="28" customHeight="1">
      <x:c r="A65" s="16" t="str">
        <x:v>Южно-Сибирская теплосетевая компания</x:v>
      </x:c>
      <x:c r="B65" s="16" t="str">
        <x:v>2000115157-VH21</x:v>
      </x:c>
      <x:c r="C65" s="16" t="str">
        <x:v>ПОДШИПНИК 180503</x:v>
      </x:c>
      <x:c r="D65" s="16" t="str">
        <x:v>Подшипники</x:v>
      </x:c>
      <x:c r="E65" s="16" t="str">
        <x:v>ШТ</x:v>
      </x:c>
      <x:c r="F65" s="21" t="n">
        <x:v>44</x:v>
      </x:c>
      <x:c r="G65" s="17" t="n">
        <x:v>29.5972</x:v>
      </x:c>
      <x:c r="H65" s="17" t="n">
        <x:f>G65*F65</x:f>
        <x:v>1302.2768</x:v>
      </x:c>
      <x:c r="I65" s="22" t="str">
        <x:f>HYPERLINK("https://etp-aktiv.ru/catalog/materialy/podshipniki/2000115157-VH21/","Открыть позицию")</x:f>
        <x:v>Открыть позицию</x:v>
      </x:c>
    </x:row>
    <x:row r="66" ht="28" customHeight="1">
      <x:c r="A66" s="16" t="str">
        <x:v>Южно-Сибирская теплосетевая компания</x:v>
      </x:c>
      <x:c r="B66" s="16" t="str">
        <x:v>2000116546-VH21</x:v>
      </x:c>
      <x:c r="C66" s="16" t="str">
        <x:v>ПОДШИПНИК 180612</x:v>
      </x:c>
      <x:c r="D66" s="16" t="str">
        <x:v>Подшипники</x:v>
      </x:c>
      <x:c r="E66" s="16" t="str">
        <x:v>ШТ</x:v>
      </x:c>
      <x:c r="F66" s="21" t="n">
        <x:v>4</x:v>
      </x:c>
      <x:c r="G66" s="17" t="n">
        <x:v>494.09999999999997</x:v>
      </x:c>
      <x:c r="H66" s="17" t="n">
        <x:f>G66*F66</x:f>
        <x:v>1976.3999999999999</x:v>
      </x:c>
      <x:c r="I66" s="22" t="str">
        <x:f>HYPERLINK("https://etp-aktiv.ru/catalog/materialy/podshipniki/2000116546-VH21/","Открыть позицию")</x:f>
        <x:v>Открыть позицию</x:v>
      </x:c>
    </x:row>
    <x:row r="67" ht="28" customHeight="1">
      <x:c r="A67" s="16" t="str">
        <x:v>Южно-Сибирская теплосетевая компания</x:v>
      </x:c>
      <x:c r="B67" s="16" t="str">
        <x:v>2000116330-VH21</x:v>
      </x:c>
      <x:c r="C67" s="16" t="str">
        <x:v>ПОДШИПНИК 206</x:v>
      </x:c>
      <x:c r="D67" s="16" t="str">
        <x:v>Подшипники</x:v>
      </x:c>
      <x:c r="E67" s="16" t="str">
        <x:v>ШТ</x:v>
      </x:c>
      <x:c r="F67" s="21" t="n">
        <x:v>6</x:v>
      </x:c>
      <x:c r="G67" s="17" t="n">
        <x:v>33.2084</x:v>
      </x:c>
      <x:c r="H67" s="17" t="n">
        <x:f>G67*F67</x:f>
        <x:v>199.25039999999998</x:v>
      </x:c>
      <x:c r="I67" s="22" t="str">
        <x:f>HYPERLINK("https://etp-aktiv.ru/catalog/materialy/podshipniki/2000116330-VH21/","Открыть позицию")</x:f>
        <x:v>Открыть позицию</x:v>
      </x:c>
    </x:row>
    <x:row r="68" ht="28" customHeight="1">
      <x:c r="A68" s="16" t="str">
        <x:v>Южно-Сибирская теплосетевая компания</x:v>
      </x:c>
      <x:c r="B68" s="16" t="str">
        <x:v>2000116367-VH21</x:v>
      </x:c>
      <x:c r="C68" s="16" t="str">
        <x:v>ПОДШИПНИК 210</x:v>
      </x:c>
      <x:c r="D68" s="16" t="str">
        <x:v>Подшипники</x:v>
      </x:c>
      <x:c r="E68" s="16" t="str">
        <x:v>ШТ</x:v>
      </x:c>
      <x:c r="F68" s="21" t="n">
        <x:v>1</x:v>
      </x:c>
      <x:c r="G68" s="17" t="n">
        <x:v>73.1024</x:v>
      </x:c>
      <x:c r="H68" s="17" t="n">
        <x:f>G68*F68</x:f>
        <x:v>73.1024</x:v>
      </x:c>
      <x:c r="I68" s="22" t="str">
        <x:f>HYPERLINK("https://etp-aktiv.ru/catalog/materialy/podshipniki/2000116367-VH21/","Открыть позицию")</x:f>
        <x:v>Открыть позицию</x:v>
      </x:c>
    </x:row>
    <x:row r="69" ht="28" customHeight="1">
      <x:c r="A69" s="16" t="str">
        <x:v>Южно-Сибирская теплосетевая компания</x:v>
      </x:c>
      <x:c r="B69" s="16" t="str">
        <x:v>2000127210-VH21</x:v>
      </x:c>
      <x:c r="C69" s="16" t="str">
        <x:v>ПОДШИПНИК 2217</x:v>
      </x:c>
      <x:c r="D69" s="16" t="str">
        <x:v>Подшипники</x:v>
      </x:c>
      <x:c r="E69" s="16" t="str">
        <x:v>ШТ</x:v>
      </x:c>
      <x:c r="F69" s="21" t="n">
        <x:v>1</x:v>
      </x:c>
      <x:c r="G69" s="17" t="n">
        <x:v>807.4936</x:v>
      </x:c>
      <x:c r="H69" s="17" t="n">
        <x:f>G69*F69</x:f>
        <x:v>807.4936</x:v>
      </x:c>
      <x:c r="I69" s="22" t="str">
        <x:f>HYPERLINK("https://etp-aktiv.ru/catalog/materialy/podshipniki/2000127210-VH21/","Открыть позицию")</x:f>
        <x:v>Открыть позицию</x:v>
      </x:c>
    </x:row>
    <x:row r="70" ht="28" customHeight="1">
      <x:c r="A70" s="16" t="str">
        <x:v>Южно-Сибирская теплосетевая компания</x:v>
      </x:c>
      <x:c r="B70" s="16" t="str">
        <x:v>2000116719-VH21</x:v>
      </x:c>
      <x:c r="C70" s="16" t="str">
        <x:v>ПОДШИПНИК 22211Е</x:v>
      </x:c>
      <x:c r="D70" s="16" t="str">
        <x:v>Подшипники</x:v>
      </x:c>
      <x:c r="E70" s="16" t="str">
        <x:v>ШТ</x:v>
      </x:c>
      <x:c r="F70" s="21" t="n">
        <x:v>2</x:v>
      </x:c>
      <x:c r="G70" s="17" t="n">
        <x:v>411.75</x:v>
      </x:c>
      <x:c r="H70" s="17" t="n">
        <x:f>G70*F70</x:f>
        <x:v>823.5</x:v>
      </x:c>
      <x:c r="I70" s="22" t="str">
        <x:f>HYPERLINK("https://etp-aktiv.ru/catalog/materialy/podshipniki/2000116719-VH21/","Открыть позицию")</x:f>
        <x:v>Открыть позицию</x:v>
      </x:c>
    </x:row>
    <x:row r="71" ht="28" customHeight="1">
      <x:c r="A71" s="16" t="str">
        <x:v>Южно-Сибирская теплосетевая компания</x:v>
      </x:c>
      <x:c r="B71" s="16" t="str">
        <x:v>2000570180-VH21</x:v>
      </x:c>
      <x:c r="C71" s="16" t="str">
        <x:v>ПОДШИПНИК 2226Л</x:v>
      </x:c>
      <x:c r="D71" s="16" t="str">
        <x:v>Подшипники</x:v>
      </x:c>
      <x:c r="E71" s="16" t="str">
        <x:v>ШТ</x:v>
      </x:c>
      <x:c r="F71" s="21" t="n">
        <x:v>6</x:v>
      </x:c>
      <x:c r="G71" s="17" t="n">
        <x:v>2229.8062</x:v>
      </x:c>
      <x:c r="H71" s="17" t="n">
        <x:f>G71*F71</x:f>
        <x:v>13378.8372</x:v>
      </x:c>
      <x:c r="I71" s="22" t="str">
        <x:f>HYPERLINK("https://etp-aktiv.ru/catalog/materialy/podshipniki/2000570180-VH21/","Открыть позицию")</x:f>
        <x:v>Открыть позицию</x:v>
      </x:c>
    </x:row>
    <x:row r="72" ht="28" customHeight="1">
      <x:c r="A72" s="16" t="str">
        <x:v>Южно-Сибирская теплосетевая компания</x:v>
      </x:c>
      <x:c r="B72" s="16" t="str">
        <x:v>2000116620-VH21</x:v>
      </x:c>
      <x:c r="C72" s="16" t="str">
        <x:v>ПОДШИПНИК 2319</x:v>
      </x:c>
      <x:c r="D72" s="16" t="str">
        <x:v>Подшипники</x:v>
      </x:c>
      <x:c r="E72" s="16" t="str">
        <x:v>ШТ</x:v>
      </x:c>
      <x:c r="F72" s="21" t="n">
        <x:v>1</x:v>
      </x:c>
      <x:c r="G72" s="17" t="n">
        <x:v>1089.155</x:v>
      </x:c>
      <x:c r="H72" s="17" t="n">
        <x:f>G72*F72</x:f>
        <x:v>1089.155</x:v>
      </x:c>
      <x:c r="I72" s="22" t="str">
        <x:f>HYPERLINK("https://etp-aktiv.ru/catalog/materialy/podshipniki/2000116620-VH21/","Открыть позицию")</x:f>
        <x:v>Открыть позицию</x:v>
      </x:c>
    </x:row>
    <x:row r="73" ht="28" customHeight="1">
      <x:c r="A73" s="16" t="str">
        <x:v>Южно-Сибирская теплосетевая компания</x:v>
      </x:c>
      <x:c r="B73" s="16" t="str">
        <x:v>2000116385-VH21</x:v>
      </x:c>
      <x:c r="C73" s="16" t="str">
        <x:v>ПОДШИПНИК 308</x:v>
      </x:c>
      <x:c r="D73" s="16" t="str">
        <x:v>Подшипники</x:v>
      </x:c>
      <x:c r="E73" s="16" t="str">
        <x:v>ШТ</x:v>
      </x:c>
      <x:c r="F73" s="21" t="n">
        <x:v>20</x:v>
      </x:c>
      <x:c r="G73" s="17" t="n">
        <x:v>95.5504</x:v>
      </x:c>
      <x:c r="H73" s="17" t="n">
        <x:f>G73*F73</x:f>
        <x:v>1911.0079999999998</x:v>
      </x:c>
      <x:c r="I73" s="22" t="str">
        <x:f>HYPERLINK("https://etp-aktiv.ru/catalog/materialy/podshipniki/2000116385-VH21/","Открыть позицию")</x:f>
        <x:v>Открыть позицию</x:v>
      </x:c>
    </x:row>
    <x:row r="74" ht="28" customHeight="1">
      <x:c r="A74" s="16" t="str">
        <x:v>Южно-Сибирская теплосетевая компания</x:v>
      </x:c>
      <x:c r="B74" s="16" t="str">
        <x:v>2000116410-VH21</x:v>
      </x:c>
      <x:c r="C74" s="16" t="str">
        <x:v>ПОДШИПНИК 309</x:v>
      </x:c>
      <x:c r="D74" s="16" t="str">
        <x:v>Подшипники</x:v>
      </x:c>
      <x:c r="E74" s="16" t="str">
        <x:v>ШТ</x:v>
      </x:c>
      <x:c r="F74" s="21" t="n">
        <x:v>5</x:v>
      </x:c>
      <x:c r="G74" s="17" t="n">
        <x:v>119.6698</x:v>
      </x:c>
      <x:c r="H74" s="17" t="n">
        <x:f>G74*F74</x:f>
        <x:v>598.3489999999999</x:v>
      </x:c>
      <x:c r="I74" s="22" t="str">
        <x:f>HYPERLINK("https://etp-aktiv.ru/catalog/materialy/podshipniki/2000116410-VH21/","Открыть позицию")</x:f>
        <x:v>Открыть позицию</x:v>
      </x:c>
    </x:row>
    <x:row r="75" ht="28" customHeight="1">
      <x:c r="A75" s="16" t="str">
        <x:v>Южно-Сибирская теплосетевая компания</x:v>
      </x:c>
      <x:c r="B75" s="16" t="str">
        <x:v>2000116438-VH21</x:v>
      </x:c>
      <x:c r="C75" s="16" t="str">
        <x:v>ПОДШИПНИК 311</x:v>
      </x:c>
      <x:c r="D75" s="16" t="str">
        <x:v>Подшипники</x:v>
      </x:c>
      <x:c r="E75" s="16" t="str">
        <x:v>ШТ</x:v>
      </x:c>
      <x:c r="F75" s="21" t="n">
        <x:v>2</x:v>
      </x:c>
      <x:c r="G75" s="17" t="n">
        <x:v>220.83219999999997</x:v>
      </x:c>
      <x:c r="H75" s="17" t="n">
        <x:f>G75*F75</x:f>
        <x:v>441.66439999999994</x:v>
      </x:c>
      <x:c r="I75" s="22" t="str">
        <x:f>HYPERLINK("https://etp-aktiv.ru/catalog/materialy/podshipniki/2000116438-VH21/","Открыть позицию")</x:f>
        <x:v>Открыть позицию</x:v>
      </x:c>
    </x:row>
    <x:row r="76" ht="28" customHeight="1">
      <x:c r="A76" s="16" t="str">
        <x:v>Южно-Сибирская теплосетевая компания</x:v>
      </x:c>
      <x:c r="B76" s="16" t="str">
        <x:v>2000116479-VH21</x:v>
      </x:c>
      <x:c r="C76" s="16" t="str">
        <x:v>ПОДШИПНИК 313</x:v>
      </x:c>
      <x:c r="D76" s="16" t="str">
        <x:v>Подшипники</x:v>
      </x:c>
      <x:c r="E76" s="16" t="str">
        <x:v>ШТ</x:v>
      </x:c>
      <x:c r="F76" s="21" t="n">
        <x:v>9</x:v>
      </x:c>
      <x:c r="G76" s="17" t="n">
        <x:v>532.8838000000001</x:v>
      </x:c>
      <x:c r="H76" s="17" t="n">
        <x:f>G76*F76</x:f>
        <x:v>4795.9542</x:v>
      </x:c>
      <x:c r="I76" s="22" t="str">
        <x:f>HYPERLINK("https://etp-aktiv.ru/catalog/materialy/podshipniki/2000116479-VH21/","Открыть позицию")</x:f>
        <x:v>Открыть позицию</x:v>
      </x:c>
    </x:row>
    <x:row r="77" ht="28" customHeight="1">
      <x:c r="A77" s="16" t="str">
        <x:v>Южно-Сибирская теплосетевая компания</x:v>
      </x:c>
      <x:c r="B77" s="16" t="str">
        <x:v>2000116502-VH21</x:v>
      </x:c>
      <x:c r="C77" s="16" t="str">
        <x:v>ПОДШИПНИК 314</x:v>
      </x:c>
      <x:c r="D77" s="16" t="str">
        <x:v>Подшипники</x:v>
      </x:c>
      <x:c r="E77" s="16" t="str">
        <x:v>ШТ</x:v>
      </x:c>
      <x:c r="F77" s="21" t="n">
        <x:v>1</x:v>
      </x:c>
      <x:c r="G77" s="17" t="n">
        <x:v>377.2118</x:v>
      </x:c>
      <x:c r="H77" s="17" t="n">
        <x:f>G77*F77</x:f>
        <x:v>377.2118</x:v>
      </x:c>
      <x:c r="I77" s="22" t="str">
        <x:f>HYPERLINK("https://etp-aktiv.ru/catalog/materialy/podshipniki/2000116502-VH21/","Открыть позицию")</x:f>
        <x:v>Открыть позицию</x:v>
      </x:c>
    </x:row>
    <x:row r="78" ht="28" customHeight="1">
      <x:c r="A78" s="16" t="str">
        <x:v>Южно-Сибирская теплосетевая компания</x:v>
      </x:c>
      <x:c r="B78" s="16" t="str">
        <x:v>2000116611-VH21</x:v>
      </x:c>
      <x:c r="C78" s="16" t="str">
        <x:v>ПОДШИПНИК 320</x:v>
      </x:c>
      <x:c r="D78" s="16" t="str">
        <x:v>Подшипники</x:v>
      </x:c>
      <x:c r="E78" s="16" t="str">
        <x:v>ШТ</x:v>
      </x:c>
      <x:c r="F78" s="21" t="n">
        <x:v>1</x:v>
      </x:c>
      <x:c r="G78" s="17" t="n">
        <x:v>726.3514</x:v>
      </x:c>
      <x:c r="H78" s="17" t="n">
        <x:f>G78*F78</x:f>
        <x:v>726.3514</x:v>
      </x:c>
      <x:c r="I78" s="22" t="str">
        <x:f>HYPERLINK("https://etp-aktiv.ru/catalog/materialy/podshipniki/2000116611-VH21/","Открыть позицию")</x:f>
        <x:v>Открыть позицию</x:v>
      </x:c>
    </x:row>
    <x:row r="79" ht="28" customHeight="1">
      <x:c r="A79" s="16" t="str">
        <x:v>Южно-Сибирская теплосетевая компания</x:v>
      </x:c>
      <x:c r="B79" s="16" t="str">
        <x:v>2000116654-VH21</x:v>
      </x:c>
      <x:c r="C79" s="16" t="str">
        <x:v>ПОДШИПНИК 322</x:v>
      </x:c>
      <x:c r="D79" s="16" t="str">
        <x:v>Подшипники</x:v>
      </x:c>
      <x:c r="E79" s="16" t="str">
        <x:v>ШТ</x:v>
      </x:c>
      <x:c r="F79" s="21" t="n">
        <x:v>2</x:v>
      </x:c>
      <x:c r="G79" s="17" t="n">
        <x:v>1509.75</x:v>
      </x:c>
      <x:c r="H79" s="17" t="n">
        <x:f>G79*F79</x:f>
        <x:v>3019.5</x:v>
      </x:c>
      <x:c r="I79" s="22" t="str">
        <x:f>HYPERLINK("https://etp-aktiv.ru/catalog/materialy/podshipniki/2000116654-VH21/","Открыть позицию")</x:f>
        <x:v>Открыть позицию</x:v>
      </x:c>
    </x:row>
    <x:row r="80" ht="28" customHeight="1">
      <x:c r="A80" s="16" t="str">
        <x:v>Южно-Сибирская теплосетевая компания</x:v>
      </x:c>
      <x:c r="B80" s="16" t="str">
        <x:v>2000116705-VH21</x:v>
      </x:c>
      <x:c r="C80" s="16" t="str">
        <x:v>ПОДШИПНИК 46318</x:v>
      </x:c>
      <x:c r="D80" s="16" t="str">
        <x:v>Подшипники</x:v>
      </x:c>
      <x:c r="E80" s="16" t="str">
        <x:v>ШТ</x:v>
      </x:c>
      <x:c r="F80" s="21" t="n">
        <x:v>2</x:v>
      </x:c>
      <x:c r="G80" s="17" t="n">
        <x:v>1388.1891999999998</x:v>
      </x:c>
      <x:c r="H80" s="17" t="n">
        <x:f>G80*F80</x:f>
        <x:v>2776.3783999999996</x:v>
      </x:c>
      <x:c r="I80" s="22" t="str">
        <x:f>HYPERLINK("https://etp-aktiv.ru/catalog/materialy/podshipniki/2000116705-VH21/","Открыть позицию")</x:f>
        <x:v>Открыть позицию</x:v>
      </x:c>
    </x:row>
    <x:row r="81" ht="28" customHeight="1">
      <x:c r="A81" s="16" t="str">
        <x:v>Южно-Сибирская теплосетевая компания</x:v>
      </x:c>
      <x:c r="B81" s="16" t="str">
        <x:v>2000116698-VH21</x:v>
      </x:c>
      <x:c r="C81" s="16" t="str">
        <x:v>ПОДШИПНИК 6320</x:v>
      </x:c>
      <x:c r="D81" s="16" t="str">
        <x:v>Подшипники</x:v>
      </x:c>
      <x:c r="E81" s="16" t="str">
        <x:v>ШТ</x:v>
      </x:c>
      <x:c r="F81" s="21" t="n">
        <x:v>1</x:v>
      </x:c>
      <x:c r="G81" s="17" t="n">
        <x:v>620.37</x:v>
      </x:c>
      <x:c r="H81" s="17" t="n">
        <x:f>G81*F81</x:f>
        <x:v>620.37</x:v>
      </x:c>
      <x:c r="I81" s="22" t="str">
        <x:f>HYPERLINK("https://etp-aktiv.ru/catalog/materialy/podshipniki/2000116698-VH21/","Открыть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f0318c0a0ca4371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2000546517-VH11</x:v>
      </x:c>
      <x:c r="C5" s="16" t="str">
        <x:v>КОЛЬЦО 170-180-58-2-2</x:v>
      </x:c>
      <x:c r="D5" s="16" t="str">
        <x:v>Проч резино-тех изд</x:v>
      </x:c>
      <x:c r="E5" s="16" t="str">
        <x:v>ШТ</x:v>
      </x:c>
      <x:c r="F5" s="21" t="n">
        <x:v>6</x:v>
      </x:c>
      <x:c r="G5" s="17" t="n">
        <x:v>40.199000000000005</x:v>
      </x:c>
      <x:c r="H5" s="17" t="n">
        <x:f>G5*F5</x:f>
        <x:v>241.19400000000002</x:v>
      </x:c>
      <x:c r="I5" s="22" t="str">
        <x:f>HYPERLINK("https://etp-aktiv.ru/catalog/materialy/rezino-tekhnicheskie-izdeliya/2000546517-VH11/","Открыть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2000572302-VH11</x:v>
      </x:c>
      <x:c r="C6" s="16" t="str">
        <x:v>КОЛЬЦО 440-450-58-2-6 ГОСТ18829-2017</x:v>
      </x:c>
      <x:c r="D6" s="16" t="str">
        <x:v>Проч резино-тех изд</x:v>
      </x:c>
      <x:c r="E6" s="16" t="str">
        <x:v>ШТ</x:v>
      </x:c>
      <x:c r="F6" s="21" t="n">
        <x:v>6</x:v>
      </x:c>
      <x:c r="G6" s="17" t="n">
        <x:v>1628.2486000000001</x:v>
      </x:c>
      <x:c r="H6" s="17" t="n">
        <x:f>G6*F6</x:f>
        <x:v>9769.491600000001</x:v>
      </x:c>
      <x:c r="I6" s="22" t="str">
        <x:f>HYPERLINK("https://etp-aktiv.ru/catalog/materialy/rezino-tekhnicheskie-izdeliya/2000572302-VH11/","Открыть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2000572303-VH11</x:v>
      </x:c>
      <x:c r="C7" s="16" t="str">
        <x:v>КОЛЬЦО 580-58-2 51-1481 ТУУ21127561-002</x:v>
      </x:c>
      <x:c r="D7" s="16" t="str">
        <x:v>Проч резино-тех изд</x:v>
      </x:c>
      <x:c r="E7" s="16" t="str">
        <x:v>ШТ</x:v>
      </x:c>
      <x:c r="F7" s="21" t="n">
        <x:v>6</x:v>
      </x:c>
      <x:c r="G7" s="17" t="n">
        <x:v>1962.1991999999998</x:v>
      </x:c>
      <x:c r="H7" s="17" t="n">
        <x:f>G7*F7</x:f>
        <x:v>11773.195199999998</x:v>
      </x:c>
      <x:c r="I7" s="22" t="str">
        <x:f>HYPERLINK("https://etp-aktiv.ru/catalog/materialy/rezino-tekhnicheskie-izdeliya/2000572303-VH11/","Открыть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2000572304-VH11</x:v>
      </x:c>
      <x:c r="C8" s="16" t="str">
        <x:v>КОЛЬЦО 630-58-2 51-1481 ТУУ21127561-002</x:v>
      </x:c>
      <x:c r="D8" s="16" t="str">
        <x:v>Проч резино-тех изд</x:v>
      </x:c>
      <x:c r="E8" s="16" t="str">
        <x:v>ШТ</x:v>
      </x:c>
      <x:c r="F8" s="21" t="n">
        <x:v>18</x:v>
      </x:c>
      <x:c r="G8" s="17" t="n">
        <x:v>1662.555</x:v>
      </x:c>
      <x:c r="H8" s="17" t="n">
        <x:f>G8*F8</x:f>
        <x:v>29925.99</x:v>
      </x:c>
      <x:c r="I8" s="22" t="str">
        <x:f>HYPERLINK("https://etp-aktiv.ru/catalog/materialy/rezino-tekhnicheskie-izdeliya/2000572304-VH11/","Открыть позицию")</x:f>
        <x:v>Открыть позицию</x:v>
      </x:c>
    </x:row>
    <x:row r="9" ht="28" customHeight="1">
      <x:c r="A9" s="16" t="str">
        <x:v>Абаканская ТЭЦ</x:v>
      </x:c>
      <x:c r="B9" s="16" t="str">
        <x:v>2000570255-VH11</x:v>
      </x:c>
      <x:c r="C9" s="16" t="str">
        <x:v>КОЛЬЦО КГФ 140*120*10</x:v>
      </x:c>
      <x:c r="D9" s="16" t="str">
        <x:v>Асбо-технические изд</x:v>
      </x:c>
      <x:c r="E9" s="16" t="str">
        <x:v>ШТ</x:v>
      </x:c>
      <x:c r="F9" s="21" t="n">
        <x:v>8</x:v>
      </x:c>
      <x:c r="G9" s="17" t="n">
        <x:v>86.37599999999999</x:v>
      </x:c>
      <x:c r="H9" s="17" t="n">
        <x:f>G9*F9</x:f>
        <x:v>691.0079999999999</x:v>
      </x:c>
      <x:c r="I9" s="22" t="str">
        <x:f>HYPERLINK("https://etp-aktiv.ru/catalog/materialy/asbo-tekhnicheskie-izdeliya/2000570255-VH11/","Открыть позицию")</x:f>
        <x:v>Открыть позицию</x:v>
      </x:c>
    </x:row>
    <x:row r="10" ht="28" customHeight="1">
      <x:c r="A10" s="16" t="str">
        <x:v>Абаканская ТЭЦ</x:v>
      </x:c>
      <x:c r="B10" s="16" t="str">
        <x:v>2000539031-VH11</x:v>
      </x:c>
      <x:c r="C10" s="16" t="str">
        <x:v>КОЛЬЦО КГФ-Г-ПО 170*145*15</x:v>
      </x:c>
      <x:c r="D10" s="16" t="str">
        <x:v>Асбо-технические изд</x:v>
      </x:c>
      <x:c r="E10" s="16" t="str">
        <x:v>ШТ</x:v>
      </x:c>
      <x:c r="F10" s="21" t="n">
        <x:v>10</x:v>
      </x:c>
      <x:c r="G10" s="17" t="n">
        <x:v>227.4568</x:v>
      </x:c>
      <x:c r="H10" s="17" t="n">
        <x:f>G10*F10</x:f>
        <x:v>2274.5679999999998</x:v>
      </x:c>
      <x:c r="I10" s="22" t="str">
        <x:f>HYPERLINK("https://etp-aktiv.ru/catalog/materialy/asbo-tekhnicheskie-izdeliya/2000539031-VH11/","Открыть позицию")</x:f>
        <x:v>Открыть позицию</x:v>
      </x:c>
    </x:row>
    <x:row r="11" ht="28" customHeight="1">
      <x:c r="A11" s="16" t="str">
        <x:v>Абаканская ТЭЦ</x:v>
      </x:c>
      <x:c r="B11" s="16" t="str">
        <x:v>2000539032-VH11</x:v>
      </x:c>
      <x:c r="C11" s="16" t="str">
        <x:v>КОЛЬЦО КГФ-Г-ПО 300*270*15</x:v>
      </x:c>
      <x:c r="D11" s="16" t="str">
        <x:v>Асбо-технические изд</x:v>
      </x:c>
      <x:c r="E11" s="16" t="str">
        <x:v>ШТ</x:v>
      </x:c>
      <x:c r="F11" s="21" t="n">
        <x:v>39</x:v>
      </x:c>
      <x:c r="G11" s="17" t="n">
        <x:v>339.2698</x:v>
      </x:c>
      <x:c r="H11" s="17" t="n">
        <x:f>G11*F11</x:f>
        <x:v>13231.5222</x:v>
      </x:c>
      <x:c r="I11" s="22" t="str">
        <x:f>HYPERLINK("https://etp-aktiv.ru/catalog/materialy/asbo-tekhnicheskie-izdeliya/2000539032-VH11/","Открыть позицию")</x:f>
        <x:v>Открыть позицию</x:v>
      </x:c>
    </x:row>
    <x:row r="12" ht="28" customHeight="1">
      <x:c r="A12" s="16" t="str">
        <x:v>Абаканская ТЭЦ</x:v>
      </x:c>
      <x:c r="B12" s="16" t="str">
        <x:v>2000643766-VH11</x:v>
      </x:c>
      <x:c r="C12" s="16" t="str">
        <x:v>КОЛЬЦО МУВП К4 24*44*11*6</x:v>
      </x:c>
      <x:c r="D12" s="16" t="str">
        <x:v>Проч резино-тех изд</x:v>
      </x:c>
      <x:c r="E12" s="16" t="str">
        <x:v>ШТ</x:v>
      </x:c>
      <x:c r="F12" s="21" t="n">
        <x:v>280</x:v>
      </x:c>
      <x:c r="G12" s="17" t="n">
        <x:v>6.465999999999999</x:v>
      </x:c>
      <x:c r="H12" s="17" t="n">
        <x:f>G12*F12</x:f>
        <x:v>1810.4799999999998</x:v>
      </x:c>
      <x:c r="I12" s="22" t="str">
        <x:f>HYPERLINK("https://etp-aktiv.ru/catalog/materialy/rezino-tekhnicheskie-izdeliya/2000643766-VH11/","Открыть позицию")</x:f>
        <x:v>Открыть позицию</x:v>
      </x:c>
    </x:row>
    <x:row r="13" ht="28" customHeight="1">
      <x:c r="A13" s="16" t="str">
        <x:v>Абаканская ТЭЦ</x:v>
      </x:c>
      <x:c r="B13" s="16" t="str">
        <x:v>2000580851-VH11</x:v>
      </x:c>
      <x:c r="C13" s="16" t="str">
        <x:v>КОЛЬЦО МУВП К4 45*24*11*6</x:v>
      </x:c>
      <x:c r="D13" s="16" t="str">
        <x:v>Проч резино-тех изд</x:v>
      </x:c>
      <x:c r="E13" s="16" t="str">
        <x:v>ШТ</x:v>
      </x:c>
      <x:c r="F13" s="21" t="n">
        <x:v>110</x:v>
      </x:c>
      <x:c r="G13" s="17" t="n">
        <x:v>6.8808</x:v>
      </x:c>
      <x:c r="H13" s="17" t="n">
        <x:f>G13*F13</x:f>
        <x:v>756.888</x:v>
      </x:c>
      <x:c r="I13" s="22" t="str">
        <x:f>HYPERLINK("https://etp-aktiv.ru/catalog/materialy/rezino-tekhnicheskie-izdeliya/2000580851-VH11/","Открыть позицию")</x:f>
        <x:v>Открыть позицию</x:v>
      </x:c>
    </x:row>
    <x:row r="14" ht="28" customHeight="1">
      <x:c r="A14" s="16" t="str">
        <x:v>Абаканская ТЭЦ</x:v>
      </x:c>
      <x:c r="B14" s="16" t="str">
        <x:v>2000027038-VH11</x:v>
      </x:c>
      <x:c r="C14" s="16" t="str">
        <x:v>КОЛЬЦО РЕЗИНОВОЕ УПЛОТНИТ 125-135-58</x:v>
      </x:c>
      <x:c r="D14" s="16" t="str">
        <x:v>Проч резино-тех изд</x:v>
      </x:c>
      <x:c r="E14" s="16" t="str">
        <x:v>ШТ</x:v>
      </x:c>
      <x:c r="F14" s="21" t="n">
        <x:v>6</x:v>
      </x:c>
      <x:c r="G14" s="17" t="n">
        <x:v>804.9681999999999</x:v>
      </x:c>
      <x:c r="H14" s="17" t="n">
        <x:f>G14*F14</x:f>
        <x:v>4829.8092</x:v>
      </x:c>
      <x:c r="I14" s="22" t="str">
        <x:f>HYPERLINK("https://etp-aktiv.ru/catalog/materialy/rezino-tekhnicheskie-izdeliya/2000027038-VH11/","Открыть позицию")</x:f>
        <x:v>Открыть позицию</x:v>
      </x:c>
    </x:row>
    <x:row r="15" ht="28" customHeight="1">
      <x:c r="A15" s="16" t="str">
        <x:v>Абаканская ТЭЦ</x:v>
      </x:c>
      <x:c r="B15" s="16" t="str">
        <x:v>2000000581-VH11</x:v>
      </x:c>
      <x:c r="C15" s="16" t="str">
        <x:v>КОЛЬЦО УПЛОТНИТЕЛЬНОЕ 160-170-58-2-2</x:v>
      </x:c>
      <x:c r="D15" s="16" t="str">
        <x:v>Проч резино-тех изд</x:v>
      </x:c>
      <x:c r="E15" s="16" t="str">
        <x:v>ШТ</x:v>
      </x:c>
      <x:c r="F15" s="21" t="n">
        <x:v>36</x:v>
      </x:c>
      <x:c r="G15" s="17" t="n">
        <x:v>21.288999999999998</x:v>
      </x:c>
      <x:c r="H15" s="17" t="n">
        <x:f>G15*F15</x:f>
        <x:v>766.4039999999999</x:v>
      </x:c>
      <x:c r="I15" s="22" t="str">
        <x:f>HYPERLINK("https://etp-aktiv.ru/catalog/materialy/rezino-tekhnicheskie-izdeliya/2000000581-VH11/","Открыть позицию")</x:f>
        <x:v>Открыть позицию</x:v>
      </x:c>
    </x:row>
    <x:row r="16" ht="28" customHeight="1">
      <x:c r="A16" s="16" t="str">
        <x:v>Абаканская ТЭЦ</x:v>
      </x:c>
      <x:c r="B16" s="16" t="str">
        <x:v>2000699776-VH11</x:v>
      </x:c>
      <x:c r="C16" s="16" t="str">
        <x:v>КОЛЬЦО УПЛОТНИТЕЛЬНОЕ 235-245-58-2-4</x:v>
      </x:c>
      <x:c r="D16" s="16" t="str">
        <x:v>Проч резино-тех изд</x:v>
      </x:c>
      <x:c r="E16" s="16" t="str">
        <x:v>ШТ</x:v>
      </x:c>
      <x:c r="F16" s="21" t="n">
        <x:v>3</x:v>
      </x:c>
      <x:c r="G16" s="17" t="n">
        <x:v>148.7424</x:v>
      </x:c>
      <x:c r="H16" s="17" t="n">
        <x:f>G16*F16</x:f>
        <x:v>446.22720000000004</x:v>
      </x:c>
      <x:c r="I16" s="22" t="str">
        <x:f>HYPERLINK("https://etp-aktiv.ru/catalog/materialy/rezino-tekhnicheskie-izdeliya/2000699776-VH11/","Открыть позицию")</x:f>
        <x:v>Открыть позицию</x:v>
      </x:c>
    </x:row>
    <x:row r="17" ht="28" customHeight="1">
      <x:c r="A17" s="16" t="str">
        <x:v>Абаканская ТЭЦ</x:v>
      </x:c>
      <x:c r="B17" s="16" t="str">
        <x:v>2000881484-VH11</x:v>
      </x:c>
      <x:c r="C17" s="16" t="str">
        <x:v>ПЛЕНКОСИНТОКАРТОН 515 0,2ММ</x:v>
      </x:c>
      <x:c r="D17" s="16" t="str">
        <x:v>Э/изоляцион мат-лы</x:v>
      </x:c>
      <x:c r="E17" s="16" t="str">
        <x:v>КГ</x:v>
      </x:c>
      <x:c r="F17" s="30" t="n">
        <x:v>87.3</x:v>
      </x:c>
      <x:c r="G17" s="17" t="n">
        <x:v>260.775</x:v>
      </x:c>
      <x:c r="H17" s="17" t="n">
        <x:f>G17*F17</x:f>
        <x:v>22765.657499999998</x:v>
      </x:c>
      <x:c r="I17" s="22" t="str">
        <x:f>HYPERLINK("https://etp-aktiv.ru/catalog/materialy/ehlektroizolyacionnye-materialy/2000881484-VH11/","Открыть позицию")</x:f>
        <x:v>Открыть позицию</x:v>
      </x:c>
    </x:row>
    <x:row r="18" ht="28" customHeight="1">
      <x:c r="A18" s="16" t="str">
        <x:v>Абаканская ТЭЦ</x:v>
      </x:c>
      <x:c r="B18" s="16" t="str">
        <x:v>2000705035-VH11</x:v>
      </x:c>
      <x:c r="C18" s="16" t="str">
        <x:v>ПЛЕНКОСИНТОКАРТОН СИНТОФЛЕКС 616 0,3ММ</x:v>
      </x:c>
      <x:c r="D18" s="16" t="str">
        <x:v>Э/изоляцион мат-лы</x:v>
      </x:c>
      <x:c r="E18" s="16" t="str">
        <x:v>КГ</x:v>
      </x:c>
      <x:c r="F18" s="30" t="n">
        <x:v>107.1</x:v>
      </x:c>
      <x:c r="G18" s="17" t="n">
        <x:v>199.0186</x:v>
      </x:c>
      <x:c r="H18" s="17" t="n">
        <x:f>G18*F18</x:f>
        <x:v>21314.89206</x:v>
      </x:c>
      <x:c r="I18" s="22" t="str">
        <x:f>HYPERLINK("https://etp-aktiv.ru/catalog/materialy/ehlektroizolyacionnye-materialy/2000705035-VH11/","Открыть позицию")</x:f>
        <x:v>Открыть позицию</x:v>
      </x:c>
    </x:row>
    <x:row r="19" ht="28" customHeight="1">
      <x:c r="A19" s="16" t="str">
        <x:v>Абаканская ТЭЦ</x:v>
      </x:c>
      <x:c r="B19" s="16" t="str">
        <x:v>2000548650-VH11</x:v>
      </x:c>
      <x:c r="C19" s="16" t="str">
        <x:v>ТЕКСТОЛИТ Б 1С 30ММ ГОСТ2910-74</x:v>
      </x:c>
      <x:c r="D19" s="16" t="str">
        <x:v>Э/изоляцион мат-лы</x:v>
      </x:c>
      <x:c r="E19" s="16" t="str">
        <x:v>КГ</x:v>
      </x:c>
      <x:c r="F19" s="30" t="n">
        <x:v>20.8</x:v>
      </x:c>
      <x:c r="G19" s="17" t="n">
        <x:v>242.536</x:v>
      </x:c>
      <x:c r="H19" s="17" t="n">
        <x:f>G19*F19</x:f>
        <x:v>5044.7488</x:v>
      </x:c>
      <x:c r="I19" s="22" t="str">
        <x:f>HYPERLINK("https://etp-aktiv.ru/catalog/materialy/ehlektroizolyacionnye-materialy/2000548650-VH11/","Открыть позицию")</x:f>
        <x:v>Открыть позицию</x:v>
      </x:c>
    </x:row>
    <x:row r="20" ht="28" customHeight="1">
      <x:c r="A20" s="16" t="str">
        <x:v>Абаканская ТЭЦ</x:v>
      </x:c>
      <x:c r="B20" s="16" t="str">
        <x:v>2000068908-VH11</x:v>
      </x:c>
      <x:c r="C20" s="16" t="str">
        <x:v>ТЕКСТОЛИТ Б 40ММ</x:v>
      </x:c>
      <x:c r="D20" s="16" t="str">
        <x:v>Э/изоляцион мат-лы</x:v>
      </x:c>
      <x:c r="E20" s="16" t="str">
        <x:v>КГ</x:v>
      </x:c>
      <x:c r="F20" s="30" t="n">
        <x:v>106.6</x:v>
      </x:c>
      <x:c r="G20" s="17" t="n">
        <x:v>250.4782</x:v>
      </x:c>
      <x:c r="H20" s="17" t="n">
        <x:f>G20*F20</x:f>
        <x:v>26700.976119999996</x:v>
      </x:c>
      <x:c r="I20" s="22" t="str">
        <x:f>HYPERLINK("https://etp-aktiv.ru/catalog/materialy/ehlektroizolyacionnye-materialy/2000068908-VH11/","Открыть позицию")</x:f>
        <x:v>Открыть позицию</x:v>
      </x:c>
    </x:row>
    <x:row r="21" ht="28" customHeight="1">
      <x:c r="A21" s="16" t="str">
        <x:v>Абаканская ТЭЦ</x:v>
      </x:c>
      <x:c r="B21" s="16" t="str">
        <x:v>2000778360-VH11</x:v>
      </x:c>
      <x:c r="C21" s="16" t="str">
        <x:v>ШНУР 2-2С D10 ГОСТ6467-79</x:v>
      </x:c>
      <x:c r="D21" s="16" t="str">
        <x:v>Проч резино-тех изд</x:v>
      </x:c>
      <x:c r="E21" s="16" t="str">
        <x:v>КГ</x:v>
      </x:c>
      <x:c r="F21" s="21" t="n">
        <x:v>20</x:v>
      </x:c>
      <x:c r="G21" s="17" t="n">
        <x:v>237.86339999999998</x:v>
      </x:c>
      <x:c r="H21" s="17" t="n">
        <x:f>G21*F21</x:f>
        <x:v>4757.268</x:v>
      </x:c>
      <x:c r="I21" s="22" t="str">
        <x:f>HYPERLINK("https://etp-aktiv.ru/catalog/materialy/rezino-tekhnicheskie-izdeliya/2000778360-VH11/","Открыть позицию")</x:f>
        <x:v>Открыть позицию</x:v>
      </x:c>
    </x:row>
    <x:row r="22" ht="28" customHeight="1">
      <x:c r="A22" s="16" t="str">
        <x:v>Абаканская ТЭЦ</x:v>
      </x:c>
      <x:c r="B22" s="16" t="str">
        <x:v>2000546917-VH11</x:v>
      </x:c>
      <x:c r="C22" s="16" t="str">
        <x:v>ШНУР 5 5Р-129 ТУ38.1051165-90</x:v>
      </x:c>
      <x:c r="D22" s="16" t="str">
        <x:v>Проч резино-тех изд</x:v>
      </x:c>
      <x:c r="E22" s="16" t="str">
        <x:v>КГ</x:v>
      </x:c>
      <x:c r="F22" s="29" t="n">
        <x:v>0.1</x:v>
      </x:c>
      <x:c r="G22" s="17" t="n">
        <x:v>1027.6548</x:v>
      </x:c>
      <x:c r="H22" s="17" t="n">
        <x:f>G22*F22</x:f>
        <x:v>102.76548000000001</x:v>
      </x:c>
      <x:c r="I22" s="22" t="str">
        <x:f>HYPERLINK("https://etp-aktiv.ru/catalog/materialy/rezino-tekhnicheskie-izdeliya/2000546917-VH11/","Открыть позицию")</x:f>
        <x:v>Открыть позицию</x:v>
      </x:c>
    </x:row>
    <x:row r="23" ht="28" customHeight="1">
      <x:c r="A23" s="16" t="str">
        <x:v>Абаканская ТЭЦ</x:v>
      </x:c>
      <x:c r="B23" s="16" t="str">
        <x:v>2000046180-VH11</x:v>
      </x:c>
      <x:c r="C23" s="16" t="str">
        <x:v>ШНУР АСБЕСТ ШАОН 10ММ</x:v>
      </x:c>
      <x:c r="D23" s="16" t="str">
        <x:v>Асбо-технические изд</x:v>
      </x:c>
      <x:c r="E23" s="16" t="str">
        <x:v>КГ</x:v>
      </x:c>
      <x:c r="F23" s="30" t="n">
        <x:v>98.3</x:v>
      </x:c>
      <x:c r="G23" s="17" t="n">
        <x:v>232.61739999999998</x:v>
      </x:c>
      <x:c r="H23" s="17" t="n">
        <x:f>G23*F23</x:f>
        <x:v>22866.290419999998</x:v>
      </x:c>
      <x:c r="I23" s="22" t="str">
        <x:f>HYPERLINK("https://etp-aktiv.ru/catalog/materialy/asbo-tekhnicheskie-izdeliya/2000046180-VH11/","Открыть позицию")</x:f>
        <x:v>Открыть позицию</x:v>
      </x:c>
    </x:row>
    <x:row r="24" ht="28" customHeight="1">
      <x:c r="A24" s="16" t="str">
        <x:v>Абаканская ТЭЦ</x:v>
      </x:c>
      <x:c r="B24" s="16" t="str">
        <x:v>2000046184-VH11</x:v>
      </x:c>
      <x:c r="C24" s="16" t="str">
        <x:v>ШНУР АСБЕСТ ШАОН 18ММ</x:v>
      </x:c>
      <x:c r="D24" s="16" t="str">
        <x:v>Асбо-технические изд</x:v>
      </x:c>
      <x:c r="E24" s="16" t="str">
        <x:v>КГ</x:v>
      </x:c>
      <x:c r="F24" s="30" t="n">
        <x:v>43.6</x:v>
      </x:c>
      <x:c r="G24" s="17" t="n">
        <x:v>152.7806</x:v>
      </x:c>
      <x:c r="H24" s="17" t="n">
        <x:f>G24*F24</x:f>
        <x:v>6661.23416</x:v>
      </x:c>
      <x:c r="I24" s="22" t="str">
        <x:f>HYPERLINK("https://etp-aktiv.ru/catalog/materialy/asbo-tekhnicheskie-izdeliya/2000046184-VH11/","Открыть позицию")</x:f>
        <x:v>Открыть позицию</x:v>
      </x:c>
    </x:row>
    <x:row r="25" ht="28" customHeight="1">
      <x:c r="A25" s="16" t="str">
        <x:v>Абаканская ТЭЦ</x:v>
      </x:c>
      <x:c r="B25" s="16" t="str">
        <x:v>2000046193-VH11</x:v>
      </x:c>
      <x:c r="C25" s="16" t="str">
        <x:v>ШНУР АСБЕСТ ШАОН 5ММ</x:v>
      </x:c>
      <x:c r="D25" s="16" t="str">
        <x:v>Асбо-технические изд</x:v>
      </x:c>
      <x:c r="E25" s="16" t="str">
        <x:v>КГ</x:v>
      </x:c>
      <x:c r="F25" s="21" t="n">
        <x:v>36</x:v>
      </x:c>
      <x:c r="G25" s="17" t="n">
        <x:v>187.78239999999997</x:v>
      </x:c>
      <x:c r="H25" s="17" t="n">
        <x:f>G25*F25</x:f>
        <x:v>6760.166399999999</x:v>
      </x:c>
      <x:c r="I25" s="22" t="str">
        <x:f>HYPERLINK("https://etp-aktiv.ru/catalog/materialy/asbo-tekhnicheskie-izdeliya/2000046193-VH11/","Открыть позицию")</x:f>
        <x:v>Открыть позицию</x:v>
      </x:c>
    </x:row>
    <x:row r="26" ht="28" customHeight="1">
      <x:c r="A26" s="16" t="str">
        <x:v>Южно-Сибирская теплосетевая компания</x:v>
      </x:c>
      <x:c r="B26" s="16" t="str">
        <x:v>2000162873-VH21</x:v>
      </x:c>
      <x:c r="C26" s="16" t="str">
        <x:v>ОТВОД 90° ППУ БП 159/40</x:v>
      </x:c>
      <x:c r="D26" s="16" t="str">
        <x:v>Теплоизоляция</x:v>
      </x:c>
      <x:c r="E26" s="16" t="str">
        <x:v>ШТ</x:v>
      </x:c>
      <x:c r="F26" s="21" t="n">
        <x:v>13</x:v>
      </x:c>
      <x:c r="G26" s="17" t="n">
        <x:v>297.07</x:v>
      </x:c>
      <x:c r="H26" s="17" t="n">
        <x:f>G26*F26</x:f>
        <x:v>3861.91</x:v>
      </x:c>
      <x:c r="I26" s="22" t="str">
        <x:f>HYPERLINK("https://etp-aktiv.ru/catalog/materialy/teploizolyaciya/2000162873-VH21/","Открыть позицию")</x:f>
        <x:v>Открыть позицию</x:v>
      </x:c>
    </x:row>
    <x:row r="27" ht="28" customHeight="1">
      <x:c r="A27" s="16" t="str">
        <x:v>Южно-Сибирская теплосетевая компания</x:v>
      </x:c>
      <x:c r="B27" s="16" t="str">
        <x:v>2000162875-VH21</x:v>
      </x:c>
      <x:c r="C27" s="16" t="str">
        <x:v>ОТВОД 90° ППУ БП 89/40</x:v>
      </x:c>
      <x:c r="D27" s="16" t="str">
        <x:v>Теплоизоляция</x:v>
      </x:c>
      <x:c r="E27" s="16" t="str">
        <x:v>ШТ</x:v>
      </x:c>
      <x:c r="F27" s="21" t="n">
        <x:v>35</x:v>
      </x:c>
      <x:c r="G27" s="17" t="n">
        <x:v>216.4402</x:v>
      </x:c>
      <x:c r="H27" s="17" t="n">
        <x:f>G27*F27</x:f>
        <x:v>7575.407</x:v>
      </x:c>
      <x:c r="I27" s="22" t="str">
        <x:f>HYPERLINK("https://etp-aktiv.ru/catalog/materialy/teploizolyaciya/2000162875-VH21/","Открыть позицию")</x:f>
        <x:v>Открыть позицию</x:v>
      </x:c>
    </x:row>
    <x:row r="28" ht="28" customHeight="1">
      <x:c r="A28" s="16" t="str">
        <x:v>Южно-Сибирская теплосетевая компания</x:v>
      </x:c>
      <x:c r="B28" s="16" t="str">
        <x:v>2000548965-VH21</x:v>
      </x:c>
      <x:c r="C28" s="16" t="str">
        <x:v>СКОРЛУПА (ОТВОД) 90° ППУ БП 377/60</x:v>
      </x:c>
      <x:c r="D28" s="16" t="str">
        <x:v>Теплоизоляция</x:v>
      </x:c>
      <x:c r="E28" s="16" t="str">
        <x:v>ШТ</x:v>
      </x:c>
      <x:c r="F28" s="21" t="n">
        <x:v>2</x:v>
      </x:c>
      <x:c r="G28" s="17" t="n">
        <x:v>785.1188</x:v>
      </x:c>
      <x:c r="H28" s="17" t="n">
        <x:f>G28*F28</x:f>
        <x:v>1570.2376</x:v>
      </x:c>
      <x:c r="I28" s="22" t="str">
        <x:f>HYPERLINK("https://etp-aktiv.ru/catalog/materialy/teploizolyaciya/2000548965-VH21/","Открыть позицию")</x:f>
        <x:v>Открыть позицию</x:v>
      </x:c>
    </x:row>
    <x:row r="29" ht="28" customHeight="1">
      <x:c r="A29" s="16" t="str">
        <x:v>Южно-Сибирская теплосетевая компания</x:v>
      </x:c>
      <x:c r="B29" s="16" t="str">
        <x:v>2000558955-VH21</x:v>
      </x:c>
      <x:c r="C29" s="16" t="str">
        <x:v>СКОРЛУПА (ОТВОД) 90° ППУ СПЛ 57/40</x:v>
      </x:c>
      <x:c r="D29" s="16" t="str">
        <x:v>Теплоизоляция</x:v>
      </x:c>
      <x:c r="E29" s="16" t="str">
        <x:v>ШТ</x:v>
      </x:c>
      <x:c r="F29" s="21" t="n">
        <x:v>70</x:v>
      </x:c>
      <x:c r="G29" s="17" t="n">
        <x:v>255.0898</x:v>
      </x:c>
      <x:c r="H29" s="17" t="n">
        <x:f>G29*F29</x:f>
        <x:v>17856.286</x:v>
      </x:c>
      <x:c r="I29" s="22" t="str">
        <x:f>HYPERLINK("https://etp-aktiv.ru/catalog/materialy/teploizolyaciya/2000558955-VH21/","Открыть позицию")</x:f>
        <x:v>Открыть позицию</x:v>
      </x:c>
    </x:row>
    <x:row r="30" ht="28" customHeight="1">
      <x:c r="A30" s="16" t="str">
        <x:v>Южно-Сибирская теплосетевая компания</x:v>
      </x:c>
      <x:c r="B30" s="16" t="str">
        <x:v>2000548979-VH21</x:v>
      </x:c>
      <x:c r="C30" s="16" t="str">
        <x:v>СКОРЛУПА (ОТВОД) 90° ППУ ФОЛЬГА 76/40</x:v>
      </x:c>
      <x:c r="D30" s="16" t="str">
        <x:v>Теплоизоляция</x:v>
      </x:c>
      <x:c r="E30" s="16" t="str">
        <x:v>ШТ</x:v>
      </x:c>
      <x:c r="F30" s="21" t="n">
        <x:v>58</x:v>
      </x:c>
      <x:c r="G30" s="17" t="n">
        <x:v>173.15460000000002</x:v>
      </x:c>
      <x:c r="H30" s="17" t="n">
        <x:f>G30*F30</x:f>
        <x:v>10042.9668</x:v>
      </x:c>
      <x:c r="I30" s="22" t="str">
        <x:f>HYPERLINK("https://etp-aktiv.ru/catalog/materialy/teploizolyaciya/2000548979-VH21/","Открыть позицию")</x:f>
        <x:v>Открыть позицию</x:v>
      </x:c>
    </x:row>
    <x:row r="31" ht="28" customHeight="1">
      <x:c r="A31" s="16" t="str">
        <x:v>Южно-Сибирская теплосетевая компания</x:v>
      </x:c>
      <x:c r="B31" s="16" t="str">
        <x:v>2000548980-VH21</x:v>
      </x:c>
      <x:c r="C31" s="16" t="str">
        <x:v>СКОРЛУПА (ОТВОД) 90° ППУ ФТ 89/40</x:v>
      </x:c>
      <x:c r="D31" s="16" t="str">
        <x:v>Теплоизоляция</x:v>
      </x:c>
      <x:c r="E31" s="16" t="str">
        <x:v>ШТ</x:v>
      </x:c>
      <x:c r="F31" s="21" t="n">
        <x:v>60</x:v>
      </x:c>
      <x:c r="G31" s="17" t="n">
        <x:v>217.02579999999998</x:v>
      </x:c>
      <x:c r="H31" s="17" t="n">
        <x:f>G31*F31</x:f>
        <x:v>13021.547999999999</x:v>
      </x:c>
      <x:c r="I31" s="22" t="str">
        <x:f>HYPERLINK("https://etp-aktiv.ru/catalog/materialy/teploizolyaciya/2000548980-VH21/","Открыть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bf8826d557c48f9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Абаканская ТЭЦ</x:v>
      </x:c>
      <x:c r="B5" s="16" t="str">
        <x:v>2000547616-VH11</x:v>
      </x:c>
      <x:c r="C5" s="16" t="str">
        <x:v>КИСЛОТА ОЛЕИНОВАЯ ТЕХ МАРКА ОМ ГОСТ-7580</x:v>
      </x:c>
      <x:c r="D5" s="16" t="str">
        <x:v>Проч химич материалы</x:v>
      </x:c>
      <x:c r="E5" s="16" t="str">
        <x:v>КГ</x:v>
      </x:c>
      <x:c r="F5" s="21" t="n">
        <x:v>10</x:v>
      </x:c>
      <x:c r="G5" s="17" t="n">
        <x:v>299.5954</x:v>
      </x:c>
      <x:c r="H5" s="17" t="n">
        <x:f>G5*F5</x:f>
        <x:v>2995.9539999999997</x:v>
      </x:c>
      <x:c r="I5" s="22" t="str">
        <x:f>HYPERLINK("https://etp-aktiv.ru/catalog/materialy/himicheskaya-produkciya/2000547616-VH11/","Открыть позицию")</x:f>
        <x:v>Открыть позицию</x:v>
      </x:c>
    </x:row>
    <x:row r="6" ht="28" customHeight="1">
      <x:c r="A6" s="16" t="str">
        <x:v>Абаканская ТЭЦ</x:v>
      </x:c>
      <x:c r="B6" s="16" t="str">
        <x:v>2000030406-VH11</x:v>
      </x:c>
      <x:c r="C6" s="16" t="str">
        <x:v>МАСЛО М8Г2К SAE20</x:v>
      </x:c>
      <x:c r="D6" s="16" t="str">
        <x:v>Масла и смазки</x:v>
      </x:c>
      <x:c r="E6" s="16" t="str">
        <x:v>Т</x:v>
      </x:c>
      <x:c r="F6" s="30" t="n">
        <x:v>3.616</x:v>
      </x:c>
      <x:c r="G6" s="17" t="n">
        <x:v>68038.5216</x:v>
      </x:c>
      <x:c r="H6" s="17" t="n">
        <x:f>G6*F6</x:f>
        <x:v>246027.29410559998</x:v>
      </x:c>
      <x:c r="I6" s="22" t="str">
        <x:f>HYPERLINK("https://etp-aktiv.ru/catalog/materialy/gsm/2000030406-VH11/","Открыть позицию")</x:f>
        <x:v>Открыть позицию</x:v>
      </x:c>
    </x:row>
    <x:row r="7" ht="28" customHeight="1">
      <x:c r="A7" s="16" t="str">
        <x:v>Абаканская ТЭЦ</x:v>
      </x:c>
      <x:c r="B7" s="16" t="str">
        <x:v>2000696900-VH11</x:v>
      </x:c>
      <x:c r="C7" s="16" t="str">
        <x:v>СМАЗКА ТОМФЛОН АЛВ 130 1КГ</x:v>
      </x:c>
      <x:c r="D7" s="16" t="str">
        <x:v>Масла и смазки</x:v>
      </x:c>
      <x:c r="E7" s="16" t="str">
        <x:v>КГ</x:v>
      </x:c>
      <x:c r="F7" s="30" t="n">
        <x:v>6.84</x:v>
      </x:c>
      <x:c r="G7" s="17" t="n">
        <x:v>1552.2792</x:v>
      </x:c>
      <x:c r="H7" s="17" t="n">
        <x:f>G7*F7</x:f>
        <x:v>10617.589727999999</x:v>
      </x:c>
      <x:c r="I7" s="22" t="str">
        <x:f>HYPERLINK("https://etp-aktiv.ru/catalog/materialy/gsm/2000696900-VH11/","Открыть позицию")</x:f>
        <x:v>Открыть позицию</x:v>
      </x:c>
    </x:row>
    <x:row r="8" ht="28" customHeight="1">
      <x:c r="A8" s="16" t="str">
        <x:v>Абаканская ТЭЦ</x:v>
      </x:c>
      <x:c r="B8" s="16" t="str">
        <x:v>2000691396-VH11</x:v>
      </x:c>
      <x:c r="C8" s="16" t="str">
        <x:v>СМОЛА ИОНООБ AMBERLITE IRC120 H-ФОРМА</x:v>
      </x:c>
      <x:c r="D8" s="16" t="str">
        <x:v>Смолы ионообменные</x:v>
      </x:c>
      <x:c r="E8" s="16" t="str">
        <x:v>М3</x:v>
      </x:c>
      <x:c r="F8" s="29" t="n">
        <x:v>0.35</x:v>
      </x:c>
      <x:c r="G8" s="17" t="n">
        <x:v>146871.6398</x:v>
      </x:c>
      <x:c r="H8" s="17" t="n">
        <x:f>G8*F8</x:f>
        <x:v>51405.07393</x:v>
      </x:c>
      <x:c r="I8" s="22" t="str">
        <x:f>HYPERLINK("https://etp-aktiv.ru/catalog/materialy/himicheskaya-produkciya/2000691396-VH11/","Открыть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1d7a9afbfbf493f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Хакасия: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Южно-Сибирская теплосетевая компания</x:v>
      </x:c>
      <x:c r="B5" s="16" t="str">
        <x:v>2000974701-VH21</x:v>
      </x:c>
      <x:c r="C5" s="16" t="str">
        <x:v>КОСИЛКА-КУСТОРЕЗ К-1.7М</x:v>
      </x:c>
      <x:c r="D5" s="16" t="str">
        <x:v>ЗЧ к ДСТ менее 20т</x:v>
      </x:c>
      <x:c r="E5" s="16" t="str">
        <x:v>ШТ</x:v>
      </x:c>
      <x:c r="F5" s="21" t="n">
        <x:v>1</x:v>
      </x:c>
      <x:c r="G5" s="17" t="n">
        <x:v>230837.3468</x:v>
      </x:c>
      <x:c r="H5" s="17" t="n">
        <x:f>G5*F5</x:f>
        <x:v>230837.3468</x:v>
      </x:c>
      <x:c r="I5" s="22" t="str">
        <x:f>HYPERLINK("https://etp-aktiv.ru/catalog/materialy/zapasnye-chasti-k-dorozhno-stroitelnoj-tekhnike/2000974701-VH21/","Открыть позицию")</x:f>
        <x:v>Открыть позицию</x:v>
      </x:c>
    </x:row>
    <x:row r="6" ht="28" customHeight="1">
      <x:c r="A6" s="16" t="str">
        <x:v>Южно-Сибирская теплосетевая компания</x:v>
      </x:c>
      <x:c r="B6" s="16" t="str">
        <x:v>2000003410-VH21</x:v>
      </x:c>
      <x:c r="C6" s="16" t="str">
        <x:v>КРАН СЛИВНОЙ 5320-8105010</x:v>
      </x:c>
      <x:c r="D6" s="16" t="str">
        <x:v>ЗЧ автотрансп оборуд</x:v>
      </x:c>
      <x:c r="E6" s="16" t="str">
        <x:v>ШТ</x:v>
      </x:c>
      <x:c r="F6" s="21" t="n">
        <x:v>3</x:v>
      </x:c>
      <x:c r="G6" s="17" t="n">
        <x:v>10939.6912</x:v>
      </x:c>
      <x:c r="H6" s="17" t="n">
        <x:f>G6*F6</x:f>
        <x:v>32819.073599999996</x:v>
      </x:c>
      <x:c r="I6" s="22" t="str">
        <x:f>HYPERLINK("https://etp-aktiv.ru/catalog/materialy/zapasnye-chasti-k-avtotransportnomu-oborudovaniyu/2000003410-VH21/","Открыть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8b0ffdbbbc941f2"/>
  </x:tableParts>
</x:worksheet>
</file>